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ЭБ_Мейныпильгыно" sheetId="1" r:id="rId1"/>
    <sheet name="Тепло" sheetId="2" r:id="rId2"/>
    <sheet name="Электро" sheetId="3" r:id="rId3"/>
    <sheet name="Нефтепродукты" sheetId="4" r:id="rId4"/>
    <sheet name="Уголь" sheetId="5" r:id="rId5"/>
  </sheets>
  <externalReferences>
    <externalReference r:id="rId6"/>
  </externalReferences>
  <definedNames>
    <definedName name="sub_11001" localSheetId="0">ТЭБ_Мейныпильгыно!$A$11</definedName>
    <definedName name="sub_110111" localSheetId="0">ТЭБ_Мейныпильгыно!$A$47</definedName>
    <definedName name="sub_110222" localSheetId="0">ТЭБ_Мейныпильгыно!$A$49</definedName>
    <definedName name="sub_11101" localSheetId="0">ТЭБ_Мейныпильгыно!$A$13</definedName>
    <definedName name="sub_11102" localSheetId="0">ТЭБ_Мейныпильгыно!$A$14</definedName>
    <definedName name="sub_11103" localSheetId="0">ТЭБ_Мейныпильгыно!$A$15</definedName>
    <definedName name="sub_11104" localSheetId="0">ТЭБ_Мейныпильгыно!$A$16</definedName>
    <definedName name="sub_11105" localSheetId="0">ТЭБ_Мейныпильгыно!$A$17</definedName>
    <definedName name="sub_11106" localSheetId="0">ТЭБ_Мейныпильгыно!$A$18</definedName>
    <definedName name="sub_11107" localSheetId="0">ТЭБ_Мейныпильгыно!$A$19</definedName>
    <definedName name="sub_11108" localSheetId="0">ТЭБ_Мейныпильгыно!$A$20</definedName>
    <definedName name="sub_11109" localSheetId="0">ТЭБ_Мейныпильгыно!$A$24</definedName>
    <definedName name="sub_11110" localSheetId="0">ТЭБ_Мейныпильгыно!$A$28</definedName>
    <definedName name="sub_11111" localSheetId="0">ТЭБ_Мейныпильгыно!$A$29</definedName>
    <definedName name="sub_11112" localSheetId="0">ТЭБ_Мейныпильгыно!$A$30</definedName>
    <definedName name="sub_11113" localSheetId="0">ТЭБ_Мейныпильгыно!$A$31</definedName>
    <definedName name="sub_11114" localSheetId="0">ТЭБ_Мейныпильгыно!$A$32</definedName>
    <definedName name="sub_111141" localSheetId="0">ТЭБ_Мейныпильгыно!$A$33</definedName>
    <definedName name="sub_11115" localSheetId="0">ТЭБ_Мейныпильгыно!$A$37</definedName>
    <definedName name="sub_11116" localSheetId="0">ТЭБ_Мейныпильгыно!$A$38</definedName>
    <definedName name="sub_111161" localSheetId="0">ТЭБ_Мейныпильгыно!$A$39</definedName>
    <definedName name="sub_111162" localSheetId="0">ТЭБ_Мейныпильгыно!$A$40</definedName>
    <definedName name="sub_111163" localSheetId="0">ТЭБ_Мейныпильгыно!$A$41</definedName>
    <definedName name="sub_111164" localSheetId="0">ТЭБ_Мейныпильгыно!$A$42</definedName>
    <definedName name="sub_11117" localSheetId="0">ТЭБ_Мейныпильгыно!$A$43</definedName>
    <definedName name="sub_11118" localSheetId="0">ТЭБ_Мейныпильгыно!$A$44</definedName>
    <definedName name="sub_11119" localSheetId="0">ТЭБ_Мейныпильгыно!$A$45</definedName>
    <definedName name="sub_11181" localSheetId="0">ТЭБ_Мейныпильгыно!$A$21</definedName>
    <definedName name="sub_11182" localSheetId="0">ТЭБ_Мейныпильгыно!$A$22</definedName>
    <definedName name="sub_11183" localSheetId="0">ТЭБ_Мейныпильгыно!$A$23</definedName>
    <definedName name="sub_11191" localSheetId="0">ТЭБ_Мейныпильгыно!$A$25</definedName>
    <definedName name="sub_11192" localSheetId="0">ТЭБ_Мейныпильгыно!$A$26</definedName>
    <definedName name="sub_11193" localSheetId="0">ТЭБ_Мейныпильгыно!$A$27</definedName>
    <definedName name="sub_12001" localSheetId="1">Тепло!$A$9</definedName>
    <definedName name="sub_12002" localSheetId="1">Тепло!$A$10</definedName>
    <definedName name="sub_12003" localSheetId="1">Тепло!$A$11</definedName>
    <definedName name="sub_12004" localSheetId="1">Тепло!$A$12</definedName>
    <definedName name="sub_12005" localSheetId="1">Тепло!$A$13</definedName>
    <definedName name="sub_12006" localSheetId="1">Тепло!$A$14</definedName>
    <definedName name="sub_12007" localSheetId="1">Тепло!$A$15</definedName>
    <definedName name="sub_12008" localSheetId="1">Тепло!$A$16</definedName>
    <definedName name="sub_12009" localSheetId="1">Тепло!$A$20</definedName>
    <definedName name="sub_12010" localSheetId="1">Тепло!$A$24</definedName>
    <definedName name="sub_12011" localSheetId="1">Тепло!$A$25</definedName>
    <definedName name="sub_12012" localSheetId="1">Тепло!$A$26</definedName>
    <definedName name="sub_12013" localSheetId="1">Тепло!$A$27</definedName>
    <definedName name="sub_12014" localSheetId="1">Тепло!$A$28</definedName>
    <definedName name="sub_12015" localSheetId="1">Тепло!$A$33</definedName>
    <definedName name="sub_12016" localSheetId="1">Тепло!$A$34</definedName>
    <definedName name="sub_12081" localSheetId="1">Тепло!$A$17</definedName>
    <definedName name="sub_12082" localSheetId="1">Тепло!$A$18</definedName>
    <definedName name="sub_12083" localSheetId="1">Тепло!$A$19</definedName>
    <definedName name="sub_12091" localSheetId="1">Тепло!$A$21</definedName>
    <definedName name="sub_12092" localSheetId="1">Тепло!$A$22</definedName>
    <definedName name="sub_12093" localSheetId="1">Тепло!$A$23</definedName>
    <definedName name="sub_12141" localSheetId="1">Тепло!$A$29</definedName>
    <definedName name="sub_12161" localSheetId="1">Тепло!$A$35</definedName>
    <definedName name="sub_12162" localSheetId="1">Тепло!$A$36</definedName>
    <definedName name="sub_12163" localSheetId="1">Тепло!$A$37</definedName>
    <definedName name="sub_12164" localSheetId="1">Тепло!$A$38</definedName>
  </definedNames>
  <calcPr calcId="125725"/>
</workbook>
</file>

<file path=xl/calcChain.xml><?xml version="1.0" encoding="utf-8"?>
<calcChain xmlns="http://schemas.openxmlformats.org/spreadsheetml/2006/main">
  <c r="D13" i="5"/>
  <c r="C29"/>
  <c r="D13" i="4"/>
  <c r="E13"/>
  <c r="F13"/>
  <c r="G13"/>
  <c r="H13"/>
  <c r="C13"/>
  <c r="C29"/>
  <c r="F18" i="3"/>
  <c r="D30"/>
  <c r="L15" i="1" l="1"/>
  <c r="L16"/>
  <c r="L21"/>
  <c r="L23"/>
  <c r="L24"/>
  <c r="L25"/>
  <c r="L26"/>
  <c r="L27"/>
  <c r="L37"/>
  <c r="L38"/>
  <c r="L39"/>
  <c r="L40"/>
  <c r="L41"/>
  <c r="L42"/>
  <c r="L45"/>
  <c r="E14"/>
  <c r="E15"/>
  <c r="E16"/>
  <c r="E17"/>
  <c r="E20"/>
  <c r="E21"/>
  <c r="E22"/>
  <c r="E23"/>
  <c r="E24"/>
  <c r="E25"/>
  <c r="E26"/>
  <c r="E27"/>
  <c r="E28"/>
  <c r="E29"/>
  <c r="E31"/>
  <c r="E33"/>
  <c r="E35"/>
  <c r="E36"/>
  <c r="E37"/>
  <c r="E38"/>
  <c r="E39"/>
  <c r="E40"/>
  <c r="E41"/>
  <c r="E42"/>
  <c r="E43"/>
  <c r="E44"/>
  <c r="E45"/>
  <c r="E13"/>
  <c r="C14"/>
  <c r="C15"/>
  <c r="C16"/>
  <c r="C17"/>
  <c r="C19"/>
  <c r="C21"/>
  <c r="C23"/>
  <c r="C24"/>
  <c r="C25"/>
  <c r="C26"/>
  <c r="C27"/>
  <c r="C28"/>
  <c r="C29"/>
  <c r="C31"/>
  <c r="C33"/>
  <c r="C35"/>
  <c r="C36"/>
  <c r="C37"/>
  <c r="C38"/>
  <c r="C39"/>
  <c r="C40"/>
  <c r="C41"/>
  <c r="C42"/>
  <c r="C43"/>
  <c r="C44"/>
  <c r="C45"/>
  <c r="C13"/>
  <c r="D3" i="5"/>
  <c r="C33"/>
  <c r="C27"/>
  <c r="C25" s="1"/>
  <c r="C13" s="1"/>
  <c r="D19"/>
  <c r="C19"/>
  <c r="C15"/>
  <c r="C12"/>
  <c r="D37"/>
  <c r="D33" s="1"/>
  <c r="D9" i="4"/>
  <c r="H39"/>
  <c r="G39"/>
  <c r="F39"/>
  <c r="H37"/>
  <c r="G37"/>
  <c r="F37"/>
  <c r="H33"/>
  <c r="G33"/>
  <c r="F33"/>
  <c r="D33"/>
  <c r="C33"/>
  <c r="H31"/>
  <c r="G31"/>
  <c r="F31"/>
  <c r="H29"/>
  <c r="G29"/>
  <c r="F29"/>
  <c r="E34" i="1" s="1"/>
  <c r="H28" i="4"/>
  <c r="G28"/>
  <c r="F28"/>
  <c r="H27"/>
  <c r="G27"/>
  <c r="G25" s="1"/>
  <c r="F27"/>
  <c r="E32" i="1" s="1"/>
  <c r="E27" i="4"/>
  <c r="D27"/>
  <c r="C27"/>
  <c r="H26"/>
  <c r="G26"/>
  <c r="F26"/>
  <c r="H25"/>
  <c r="F25"/>
  <c r="E30" i="1" s="1"/>
  <c r="E25" i="4"/>
  <c r="D25"/>
  <c r="C25"/>
  <c r="H23"/>
  <c r="G23"/>
  <c r="F23"/>
  <c r="H17"/>
  <c r="G17"/>
  <c r="F17"/>
  <c r="H15"/>
  <c r="G15"/>
  <c r="F15"/>
  <c r="E15"/>
  <c r="E19" s="1"/>
  <c r="D15"/>
  <c r="D19" s="1"/>
  <c r="C15"/>
  <c r="H14"/>
  <c r="G14"/>
  <c r="F14"/>
  <c r="E19" i="1" s="1"/>
  <c r="L19" s="1"/>
  <c r="D12" i="4"/>
  <c r="C12"/>
  <c r="H11"/>
  <c r="G11"/>
  <c r="F11"/>
  <c r="H9"/>
  <c r="H12" s="1"/>
  <c r="G9"/>
  <c r="G12" s="1"/>
  <c r="F9"/>
  <c r="F12" s="1"/>
  <c r="E18" i="1" s="1"/>
  <c r="D40" i="3"/>
  <c r="E40" s="1"/>
  <c r="D39"/>
  <c r="F39" s="1"/>
  <c r="D32"/>
  <c r="F32" s="1"/>
  <c r="J36" i="1" s="1"/>
  <c r="D29" i="3"/>
  <c r="E29" s="1"/>
  <c r="D27"/>
  <c r="F27" s="1"/>
  <c r="D25"/>
  <c r="E25" s="1"/>
  <c r="D24"/>
  <c r="F24" s="1"/>
  <c r="D10"/>
  <c r="F10" s="1"/>
  <c r="J14" i="1" s="1"/>
  <c r="L14" s="1"/>
  <c r="D9" i="3"/>
  <c r="F38"/>
  <c r="E38"/>
  <c r="F37"/>
  <c r="E37"/>
  <c r="F36"/>
  <c r="E36"/>
  <c r="F35"/>
  <c r="E35"/>
  <c r="F34"/>
  <c r="E34"/>
  <c r="D34"/>
  <c r="F33"/>
  <c r="E32"/>
  <c r="F31"/>
  <c r="E31"/>
  <c r="F30"/>
  <c r="J34" i="1" s="1"/>
  <c r="F29" i="3"/>
  <c r="F25"/>
  <c r="J29" i="1" s="1"/>
  <c r="F16" i="3"/>
  <c r="D16"/>
  <c r="D40" i="2"/>
  <c r="D39"/>
  <c r="F39" s="1"/>
  <c r="D32"/>
  <c r="F32" s="1"/>
  <c r="D30"/>
  <c r="F30" s="1"/>
  <c r="D29"/>
  <c r="F29" s="1"/>
  <c r="D27"/>
  <c r="E27" s="1"/>
  <c r="D25"/>
  <c r="F25" s="1"/>
  <c r="D24"/>
  <c r="F24" s="1"/>
  <c r="D16"/>
  <c r="D9"/>
  <c r="D13" s="1"/>
  <c r="E40"/>
  <c r="F38"/>
  <c r="E38"/>
  <c r="F37"/>
  <c r="E37"/>
  <c r="F36"/>
  <c r="E36"/>
  <c r="F35"/>
  <c r="E35"/>
  <c r="F34"/>
  <c r="E34"/>
  <c r="D34"/>
  <c r="F33"/>
  <c r="E32"/>
  <c r="F31"/>
  <c r="E31"/>
  <c r="E25"/>
  <c r="J42" i="1"/>
  <c r="J15"/>
  <c r="J16"/>
  <c r="J20"/>
  <c r="J22"/>
  <c r="J23"/>
  <c r="J24"/>
  <c r="J25"/>
  <c r="J26"/>
  <c r="J27"/>
  <c r="J37"/>
  <c r="J45"/>
  <c r="J41"/>
  <c r="J40"/>
  <c r="J35"/>
  <c r="L35" s="1"/>
  <c r="K45"/>
  <c r="K37"/>
  <c r="K27"/>
  <c r="K26"/>
  <c r="K25"/>
  <c r="K24"/>
  <c r="K23"/>
  <c r="K21"/>
  <c r="K19"/>
  <c r="K16"/>
  <c r="K15"/>
  <c r="K14"/>
  <c r="D28" i="2" l="1"/>
  <c r="E27" i="3"/>
  <c r="F27" i="2"/>
  <c r="E29"/>
  <c r="D26"/>
  <c r="D14" s="1"/>
  <c r="F28"/>
  <c r="D13" i="3"/>
  <c r="D9" i="5"/>
  <c r="D16"/>
  <c r="D23"/>
  <c r="D28"/>
  <c r="D31"/>
  <c r="D39"/>
  <c r="D11"/>
  <c r="D17"/>
  <c r="C22" i="1" s="1"/>
  <c r="D26" i="5"/>
  <c r="D29"/>
  <c r="C34" i="1" s="1"/>
  <c r="F28" i="3"/>
  <c r="J32" i="1" s="1"/>
  <c r="D28" i="3"/>
  <c r="D26" s="1"/>
  <c r="D14" s="1"/>
  <c r="J31" i="1"/>
  <c r="E24" i="3"/>
  <c r="E30"/>
  <c r="E28" s="1"/>
  <c r="E39"/>
  <c r="F40"/>
  <c r="J44" i="1" s="1"/>
  <c r="F9" i="3"/>
  <c r="F13" s="1"/>
  <c r="E24" i="2"/>
  <c r="E30"/>
  <c r="E39"/>
  <c r="F40"/>
  <c r="K44" i="1" s="1"/>
  <c r="F9" i="2"/>
  <c r="F13" s="1"/>
  <c r="J33" i="1"/>
  <c r="J38"/>
  <c r="J39"/>
  <c r="J28"/>
  <c r="K29"/>
  <c r="L29" s="1"/>
  <c r="K28"/>
  <c r="K43"/>
  <c r="K34"/>
  <c r="K31"/>
  <c r="K41"/>
  <c r="K40"/>
  <c r="K39"/>
  <c r="K36"/>
  <c r="L36" s="1"/>
  <c r="K35"/>
  <c r="K33"/>
  <c r="C27" i="2"/>
  <c r="M19" i="3"/>
  <c r="Q13"/>
  <c r="P13" i="2"/>
  <c r="C40" i="3"/>
  <c r="C38"/>
  <c r="C37"/>
  <c r="C36"/>
  <c r="C35"/>
  <c r="C34" s="1"/>
  <c r="C33"/>
  <c r="C32"/>
  <c r="C31"/>
  <c r="C30"/>
  <c r="C29"/>
  <c r="C27"/>
  <c r="C25"/>
  <c r="C40" i="2"/>
  <c r="C38"/>
  <c r="C37"/>
  <c r="C36"/>
  <c r="C35"/>
  <c r="C33"/>
  <c r="C32"/>
  <c r="C31"/>
  <c r="C30"/>
  <c r="C29"/>
  <c r="C25"/>
  <c r="L34" i="1" l="1"/>
  <c r="C28" i="2"/>
  <c r="E28"/>
  <c r="E26" s="1"/>
  <c r="E18" s="1"/>
  <c r="E16" s="1"/>
  <c r="E9" s="1"/>
  <c r="E26" i="3"/>
  <c r="F26" i="2"/>
  <c r="F16" s="1"/>
  <c r="L28" i="1"/>
  <c r="L44"/>
  <c r="L31"/>
  <c r="L33"/>
  <c r="D12" i="5"/>
  <c r="D27"/>
  <c r="D15"/>
  <c r="C20" i="1" s="1"/>
  <c r="E18" i="3"/>
  <c r="E16" s="1"/>
  <c r="E9" s="1"/>
  <c r="E12"/>
  <c r="F26"/>
  <c r="F14" s="1"/>
  <c r="E12" i="2"/>
  <c r="C34"/>
  <c r="K38" i="1"/>
  <c r="K42"/>
  <c r="C26" i="3"/>
  <c r="J43" i="1"/>
  <c r="L43" s="1"/>
  <c r="C28" i="3"/>
  <c r="C39"/>
  <c r="C15"/>
  <c r="C9" s="1"/>
  <c r="H9" s="1"/>
  <c r="C39" i="2"/>
  <c r="F14" l="1"/>
  <c r="D25" i="5"/>
  <c r="C30" i="1" s="1"/>
  <c r="C32"/>
  <c r="C26" i="2"/>
  <c r="C18" s="1"/>
  <c r="C16" s="1"/>
  <c r="C9" s="1"/>
  <c r="E13" i="3"/>
  <c r="E14" s="1"/>
  <c r="C18" i="1"/>
  <c r="E13" i="2"/>
  <c r="E14" s="1"/>
  <c r="S19" i="3"/>
  <c r="Q21" s="1"/>
  <c r="K30" i="1"/>
  <c r="K32"/>
  <c r="L32" s="1"/>
  <c r="J30"/>
  <c r="L30" l="1"/>
  <c r="K22"/>
  <c r="L22" s="1"/>
  <c r="J21"/>
  <c r="H9" i="2"/>
  <c r="R19"/>
  <c r="P21" s="1"/>
  <c r="K20" i="1" l="1"/>
  <c r="L20" s="1"/>
  <c r="J19"/>
  <c r="I9" i="3"/>
  <c r="K13" i="1" l="1"/>
  <c r="K17"/>
  <c r="J13"/>
  <c r="L13" s="1"/>
  <c r="K18" l="1"/>
  <c r="J18"/>
  <c r="J17"/>
  <c r="L17" s="1"/>
  <c r="L18" l="1"/>
</calcChain>
</file>

<file path=xl/comments1.xml><?xml version="1.0" encoding="utf-8"?>
<comments xmlns="http://schemas.openxmlformats.org/spreadsheetml/2006/main">
  <authors>
    <author>Автор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марковского куста только дизтопливо</t>
        </r>
      </text>
    </comment>
    <comment ref="K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хлебопекарни</t>
        </r>
      </text>
    </comment>
    <comment ref="K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через удельный расход условного топлива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прямой счет по калорийности условного топлива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ч/з коэффициент перевода в т.у.т.)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хлебопекарни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через удельный расход условного топлива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Автор: ч/з к-т перевода в т.у.т.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1000 кВт.ч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норматив рассчитан за минусом с/н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хлебопекарни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марковского куста только дизтопливо</t>
        </r>
      </text>
    </comment>
    <comment ref="F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марковского куста только дизтопливо</t>
        </r>
      </text>
    </comment>
    <comment ref="E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авиа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бани+все бюджетные+авиа+связь+прочие комм и некомм, не знаю еще куда их затолкать</t>
        </r>
      </text>
    </comment>
  </commentList>
</comments>
</file>

<file path=xl/sharedStrings.xml><?xml version="1.0" encoding="utf-8"?>
<sst xmlns="http://schemas.openxmlformats.org/spreadsheetml/2006/main" count="343" uniqueCount="119">
  <si>
    <t>(2) Алгебраический знак перед знаком потока топливно-энергетического ресурса (минус или плюс) обозначает, что поток расходуется при знаке "минус", поток приходуется при знаке "плюс".</t>
  </si>
  <si>
    <t>Приказ Министерства энергетики РФ от 14 декабря 2011 г. N 600 "Об утверждении Порядка составления топливно-энергетических балансов субъектов Российской Федерации, муниципальных образований"</t>
  </si>
  <si>
    <t>Топливно-энергетический баланс</t>
  </si>
  <si>
    <t>Уголь</t>
  </si>
  <si>
    <t>Сырая нефть</t>
  </si>
  <si>
    <t>Природный газ</t>
  </si>
  <si>
    <t>Гидроэнергия и НВИЭ</t>
  </si>
  <si>
    <t>Атомная энергия</t>
  </si>
  <si>
    <t>Всего</t>
  </si>
  <si>
    <t>Производство энергетических ресурсов</t>
  </si>
  <si>
    <t>Ввоз</t>
  </si>
  <si>
    <t>Вывоз</t>
  </si>
  <si>
    <t>Изменение запасов</t>
  </si>
  <si>
    <t>Потребление первичной энергии</t>
  </si>
  <si>
    <t>Статистическое расхождение</t>
  </si>
  <si>
    <t>Производство электрической энергии</t>
  </si>
  <si>
    <t>Производство тепловой энергии</t>
  </si>
  <si>
    <t>Теплоэлектростанции</t>
  </si>
  <si>
    <t>Котельные</t>
  </si>
  <si>
    <t>Электрокотельные и теплоутилизационные установки</t>
  </si>
  <si>
    <t>Преобразование топлива</t>
  </si>
  <si>
    <t>Переработка нефти</t>
  </si>
  <si>
    <t>Переработка газа</t>
  </si>
  <si>
    <t>Обогащение угля</t>
  </si>
  <si>
    <t>Собственные нужды</t>
  </si>
  <si>
    <t>Потери при передаче</t>
  </si>
  <si>
    <t>Конечное потребление энергетических ресурсов</t>
  </si>
  <si>
    <t>Сельское хозяйство, рыболовство и рыбоводство</t>
  </si>
  <si>
    <t>Промышленность</t>
  </si>
  <si>
    <t>Продукт n</t>
  </si>
  <si>
    <t>Прочая промышленность</t>
  </si>
  <si>
    <t>Строительство</t>
  </si>
  <si>
    <t>Транспорт и связь</t>
  </si>
  <si>
    <t>Железнодорожный</t>
  </si>
  <si>
    <t>Трубопроводный</t>
  </si>
  <si>
    <t>Автомобильный</t>
  </si>
  <si>
    <t>Прочий</t>
  </si>
  <si>
    <t>Сфера услуг</t>
  </si>
  <si>
    <t>Население</t>
  </si>
  <si>
    <t>Использование топливно-энергетических ресурсов в качестве сырья и на нетопливные нужды</t>
  </si>
  <si>
    <t>(1) Знак "</t>
  </si>
  <si>
    <t>" в строках и графах таблицы топливно-энергетического баланса субъекта Российской Федерации, муниципального образования обозначает поток топливно-энергетического ресурса с соответствующим номером строки и графы.</t>
  </si>
  <si>
    <t xml:space="preserve">Наименование показателей </t>
  </si>
  <si>
    <t>Электрическая энергия, тыс.кВтчас</t>
  </si>
  <si>
    <t>Тепловая энергия, Гкал</t>
  </si>
  <si>
    <t>Однопродуктовый баланс</t>
  </si>
  <si>
    <t>энергетических ресурсов</t>
  </si>
  <si>
    <t>Строки топливно-энергетического баланса</t>
  </si>
  <si>
    <t>Номер строк баланса</t>
  </si>
  <si>
    <t>Электрокотельные и тепло-утилизационные установки</t>
  </si>
  <si>
    <t>8.1</t>
  </si>
  <si>
    <t>8.2</t>
  </si>
  <si>
    <t>8.3</t>
  </si>
  <si>
    <t>9.1</t>
  </si>
  <si>
    <t>9.2</t>
  </si>
  <si>
    <t>9.3</t>
  </si>
  <si>
    <t>14.1</t>
  </si>
  <si>
    <t>14.2</t>
  </si>
  <si>
    <t>14.3</t>
  </si>
  <si>
    <t>14.4</t>
  </si>
  <si>
    <t>16.1</t>
  </si>
  <si>
    <t>16.2</t>
  </si>
  <si>
    <t>16.3</t>
  </si>
  <si>
    <t>16.4</t>
  </si>
  <si>
    <t>9</t>
  </si>
  <si>
    <t>10</t>
  </si>
  <si>
    <t>11</t>
  </si>
  <si>
    <t>12</t>
  </si>
  <si>
    <t>13</t>
  </si>
  <si>
    <t>14</t>
  </si>
  <si>
    <t>16</t>
  </si>
  <si>
    <t>15</t>
  </si>
  <si>
    <t>17</t>
  </si>
  <si>
    <t>18</t>
  </si>
  <si>
    <t>19</t>
  </si>
  <si>
    <t>№ строки</t>
  </si>
  <si>
    <t>Угледобывающая</t>
  </si>
  <si>
    <t>Жилищно-коммунальное хозяйство</t>
  </si>
  <si>
    <t>за 2014 год.</t>
  </si>
  <si>
    <t>удельный расход условного топлива</t>
  </si>
  <si>
    <t>кг/Гкал</t>
  </si>
  <si>
    <t>Тепловая энергия, Т.у.т.</t>
  </si>
  <si>
    <t>Электрическая энергия, Т.у.т.</t>
  </si>
  <si>
    <t>кг/тыс. кВтчас</t>
  </si>
  <si>
    <t>Калорийность дизельного топлива, ккал/кг</t>
  </si>
  <si>
    <t>Калорийность условного топлива, ккал/кг</t>
  </si>
  <si>
    <t>1 Гкал</t>
  </si>
  <si>
    <t>ккал</t>
  </si>
  <si>
    <t>Гкал/кг</t>
  </si>
  <si>
    <t>кг</t>
  </si>
  <si>
    <t>Гкал</t>
  </si>
  <si>
    <t>т.у.т.</t>
  </si>
  <si>
    <t>Перевод кВтчас в Гкал</t>
  </si>
  <si>
    <t>кВтч</t>
  </si>
  <si>
    <t>Электрическая энергия, Гкал</t>
  </si>
  <si>
    <t>Электрическая энергия, т. усл.топлива</t>
  </si>
  <si>
    <t>Прочее твердое топливо, т. усл.топлива</t>
  </si>
  <si>
    <t>Нефтепродукты, т. усл.топлива</t>
  </si>
  <si>
    <t>Тепловая энергия, т. усл.топлива</t>
  </si>
  <si>
    <t>Однопродуктовый баланс энергетических ресурсов</t>
  </si>
  <si>
    <t>за 2014 год</t>
  </si>
  <si>
    <t>Нефтепродукты, т нат.топлива</t>
  </si>
  <si>
    <t>Дизтопливо, т.нат.топлива</t>
  </si>
  <si>
    <t>Бензин, т.нат.топлива</t>
  </si>
  <si>
    <t>Авиакеросин, т.нат.топлива</t>
  </si>
  <si>
    <t>Нефтепродукты, т.у.т.</t>
  </si>
  <si>
    <t>Дизтопливо, т.у.т.</t>
  </si>
  <si>
    <t>Бензин, т.у.т.</t>
  </si>
  <si>
    <t>Авиакеросин, т.у.т.</t>
  </si>
  <si>
    <t xml:space="preserve"> муниципального образования  сельского поселения Мейныпильгыно</t>
  </si>
  <si>
    <t>муниципального образования  сельского поселения Мейныпильгыно</t>
  </si>
  <si>
    <t>энергетических ресурсов сельского поселения Мейныпильгыно</t>
  </si>
  <si>
    <t>Уголь, т нат.топлива</t>
  </si>
  <si>
    <t>Уголь, т.у.т.</t>
  </si>
  <si>
    <t>Глава муниципального образования</t>
  </si>
  <si>
    <t>_____________</t>
  </si>
  <si>
    <t>_____________________</t>
  </si>
  <si>
    <t>(подпись)</t>
  </si>
  <si>
    <t>(Расшифровка подписи)</t>
  </si>
</sst>
</file>

<file path=xl/styles.xml><?xml version="1.0" encoding="utf-8"?>
<styleSheet xmlns="http://schemas.openxmlformats.org/spreadsheetml/2006/main">
  <numFmts count="7">
    <numFmt numFmtId="164" formatCode="_-* #,##0.000_р_._-;\-* #,##0.000_р_._-;_-* &quot;-&quot;???_р_._-;_-@_-"/>
    <numFmt numFmtId="165" formatCode="_-* #,##0.0000_р_._-;\-* #,##0.0000_р_._-;_-* &quot;-&quot;???_р_._-;_-@_-"/>
    <numFmt numFmtId="166" formatCode="_-* #,##0.0000_р_._-;\-* #,##0.0000_р_._-;_-* &quot;-&quot;????_р_._-;_-@_-"/>
    <numFmt numFmtId="167" formatCode="0.0"/>
    <numFmt numFmtId="168" formatCode="#,##0.0000"/>
    <numFmt numFmtId="169" formatCode="#,##0.0"/>
    <numFmt numFmtId="170" formatCode="_-* #,##0.00_р_._-;\-* #,##0.00_р_._-;_-* &quot;-&quot;???_р_._-;_-@_-"/>
  </numFmts>
  <fonts count="1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wrapText="1" inden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2" fillId="0" borderId="0" xfId="0" applyNumberFormat="1" applyFont="1"/>
    <xf numFmtId="0" fontId="2" fillId="0" borderId="1" xfId="0" applyFont="1" applyBorder="1" applyAlignment="1">
      <alignment horizontal="left" vertical="top" wrapText="1" indent="2"/>
    </xf>
    <xf numFmtId="165" fontId="2" fillId="0" borderId="1" xfId="0" applyNumberFormat="1" applyFont="1" applyBorder="1" applyAlignment="1">
      <alignment horizontal="justify" vertical="top" wrapText="1"/>
    </xf>
    <xf numFmtId="165" fontId="2" fillId="2" borderId="1" xfId="0" applyNumberFormat="1" applyFont="1" applyFill="1" applyBorder="1" applyAlignment="1">
      <alignment vertical="top" wrapText="1"/>
    </xf>
    <xf numFmtId="167" fontId="2" fillId="0" borderId="0" xfId="0" applyNumberFormat="1" applyFont="1"/>
    <xf numFmtId="164" fontId="7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68" fontId="2" fillId="4" borderId="0" xfId="0" applyNumberFormat="1" applyFont="1" applyFill="1"/>
    <xf numFmtId="0" fontId="8" fillId="0" borderId="0" xfId="0" applyFont="1"/>
    <xf numFmtId="166" fontId="9" fillId="0" borderId="0" xfId="0" applyNumberFormat="1" applyFont="1"/>
    <xf numFmtId="164" fontId="5" fillId="4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169" fontId="5" fillId="0" borderId="0" xfId="0" applyNumberFormat="1" applyFont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5" fontId="11" fillId="4" borderId="0" xfId="0" applyNumberFormat="1" applyFont="1" applyFill="1" applyAlignment="1">
      <alignment horizontal="left"/>
    </xf>
    <xf numFmtId="170" fontId="2" fillId="0" borderId="1" xfId="0" applyNumberFormat="1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justify" vertical="top" wrapText="1"/>
    </xf>
    <xf numFmtId="164" fontId="2" fillId="0" borderId="1" xfId="1" applyNumberFormat="1" applyFont="1" applyBorder="1" applyAlignment="1" applyProtection="1">
      <alignment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0" fontId="12" fillId="0" borderId="0" xfId="0" applyFont="1" applyFill="1"/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indent="5"/>
    </xf>
    <xf numFmtId="0" fontId="6" fillId="0" borderId="0" xfId="0" applyFont="1" applyAlignment="1">
      <alignment horizontal="left" indent="3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361950</xdr:colOff>
      <xdr:row>47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308550"/>
          <a:ext cx="361950" cy="228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361950</xdr:colOff>
      <xdr:row>47</xdr:row>
      <xdr:rowOff>228600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10825"/>
          <a:ext cx="361950" cy="228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2;%20&#1090;&#1086;&#1087;&#1083;&#1080;&#1074;&#1085;&#1086;&#1084;&#1091;%20&#1073;&#1072;&#1083;&#1072;&#1085;&#1089;&#1091;%20&#1040;&#1085;&#1072;&#1076;&#1099;&#1088;&#1089;&#1082;&#1080;&#1081;%20&#1088;&#1072;&#1081;&#1086;&#1085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F7">
            <v>10212.088</v>
          </cell>
          <cell r="BG7">
            <v>1899.3350000000003</v>
          </cell>
        </row>
        <row r="8">
          <cell r="BF8">
            <v>146.32300000000001</v>
          </cell>
          <cell r="BG8">
            <v>31.535</v>
          </cell>
        </row>
        <row r="11">
          <cell r="BF11">
            <v>2402.9260000000004</v>
          </cell>
          <cell r="BG11">
            <v>310.452</v>
          </cell>
        </row>
        <row r="14">
          <cell r="BF14">
            <v>557.08000000000004</v>
          </cell>
          <cell r="BG14">
            <v>810.93300000000011</v>
          </cell>
        </row>
        <row r="15">
          <cell r="BG15">
            <v>577.13900000000001</v>
          </cell>
        </row>
        <row r="26">
          <cell r="BF26">
            <v>6183.0460000000003</v>
          </cell>
          <cell r="BG26">
            <v>509.32800000000003</v>
          </cell>
        </row>
        <row r="28">
          <cell r="BF28">
            <v>15.459</v>
          </cell>
          <cell r="BG28">
            <v>1.8680000000000001</v>
          </cell>
        </row>
        <row r="29">
          <cell r="BF29">
            <v>68.361999999999995</v>
          </cell>
          <cell r="BG29">
            <v>37.872</v>
          </cell>
        </row>
        <row r="30">
          <cell r="BF30">
            <v>546.6110000000001</v>
          </cell>
          <cell r="BG30">
            <v>116.20700000000001</v>
          </cell>
        </row>
        <row r="32">
          <cell r="BF32">
            <v>35.387999999999998</v>
          </cell>
          <cell r="BG32">
            <v>43.885999999999996</v>
          </cell>
        </row>
        <row r="33">
          <cell r="BF33">
            <v>21.241999999999997</v>
          </cell>
          <cell r="BG33">
            <v>14.842000000000002</v>
          </cell>
        </row>
        <row r="38">
          <cell r="BF38">
            <v>235.65099999999998</v>
          </cell>
          <cell r="BG38">
            <v>22.411999999999999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="90" zoomScaleNormal="90" workbookViewId="0">
      <selection activeCell="A47" sqref="A47:L52"/>
    </sheetView>
  </sheetViews>
  <sheetFormatPr defaultRowHeight="15"/>
  <cols>
    <col min="1" max="1" width="41.28515625" style="2" customWidth="1"/>
    <col min="2" max="2" width="9.140625" style="2"/>
    <col min="3" max="3" width="12.28515625" style="2" customWidth="1"/>
    <col min="4" max="4" width="12.85546875" style="2" hidden="1" customWidth="1"/>
    <col min="5" max="5" width="12.140625" style="2" customWidth="1"/>
    <col min="6" max="6" width="9.140625" style="2" hidden="1" customWidth="1"/>
    <col min="7" max="7" width="13" style="2" customWidth="1"/>
    <col min="8" max="9" width="0" style="2" hidden="1" customWidth="1"/>
    <col min="10" max="10" width="13.140625" style="2" bestFit="1" customWidth="1"/>
    <col min="11" max="11" width="14.85546875" style="2" customWidth="1"/>
    <col min="12" max="12" width="12.28515625" style="2" customWidth="1"/>
    <col min="13" max="16384" width="9.140625" style="2"/>
  </cols>
  <sheetData>
    <row r="1" spans="1:12">
      <c r="A1" s="1"/>
      <c r="G1" s="46" t="s">
        <v>1</v>
      </c>
      <c r="H1" s="46"/>
      <c r="I1" s="46"/>
      <c r="J1" s="46"/>
      <c r="K1" s="46"/>
      <c r="L1" s="46"/>
    </row>
    <row r="2" spans="1:12">
      <c r="A2" s="1"/>
      <c r="G2" s="46"/>
      <c r="H2" s="46"/>
      <c r="I2" s="46"/>
      <c r="J2" s="46"/>
      <c r="K2" s="46"/>
      <c r="L2" s="46"/>
    </row>
    <row r="3" spans="1:12">
      <c r="A3" s="1"/>
      <c r="G3" s="46"/>
      <c r="H3" s="46"/>
      <c r="I3" s="46"/>
      <c r="J3" s="46"/>
      <c r="K3" s="46"/>
      <c r="L3" s="46"/>
    </row>
    <row r="4" spans="1:12">
      <c r="A4" s="1"/>
      <c r="G4" s="46"/>
      <c r="H4" s="46"/>
      <c r="I4" s="46"/>
      <c r="J4" s="46"/>
      <c r="K4" s="46"/>
      <c r="L4" s="46"/>
    </row>
    <row r="5" spans="1:12">
      <c r="A5" s="1"/>
    </row>
    <row r="6" spans="1:12">
      <c r="A6" s="1"/>
    </row>
    <row r="7" spans="1:12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>
      <c r="A8" s="45" t="s">
        <v>109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>
      <c r="A9" s="45" t="s">
        <v>78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>
      <c r="A10" s="3"/>
    </row>
    <row r="11" spans="1:12" ht="60">
      <c r="A11" s="4" t="s">
        <v>42</v>
      </c>
      <c r="B11" s="4" t="s">
        <v>75</v>
      </c>
      <c r="C11" s="4" t="s">
        <v>3</v>
      </c>
      <c r="D11" s="4" t="s">
        <v>4</v>
      </c>
      <c r="E11" s="4" t="s">
        <v>97</v>
      </c>
      <c r="F11" s="4" t="s">
        <v>5</v>
      </c>
      <c r="G11" s="4" t="s">
        <v>96</v>
      </c>
      <c r="H11" s="4" t="s">
        <v>6</v>
      </c>
      <c r="I11" s="4" t="s">
        <v>7</v>
      </c>
      <c r="J11" s="4" t="s">
        <v>95</v>
      </c>
      <c r="K11" s="4" t="s">
        <v>98</v>
      </c>
      <c r="L11" s="4" t="s">
        <v>8</v>
      </c>
    </row>
    <row r="12" spans="1:12">
      <c r="A12" s="5">
        <v>1</v>
      </c>
      <c r="B12" s="5">
        <v>2</v>
      </c>
      <c r="C12" s="5">
        <v>3</v>
      </c>
      <c r="D12" s="5">
        <v>2</v>
      </c>
      <c r="E12" s="5">
        <v>4</v>
      </c>
      <c r="F12" s="5">
        <v>4</v>
      </c>
      <c r="G12" s="5">
        <v>5</v>
      </c>
      <c r="H12" s="5">
        <v>6</v>
      </c>
      <c r="I12" s="5">
        <v>7</v>
      </c>
      <c r="J12" s="5">
        <v>6</v>
      </c>
      <c r="K12" s="5">
        <v>7</v>
      </c>
      <c r="L12" s="5">
        <v>8</v>
      </c>
    </row>
    <row r="13" spans="1:12">
      <c r="A13" s="6" t="s">
        <v>9</v>
      </c>
      <c r="B13" s="10">
        <v>1</v>
      </c>
      <c r="C13" s="39">
        <f>Уголь!D8</f>
        <v>0</v>
      </c>
      <c r="D13" s="7"/>
      <c r="E13" s="7">
        <f>SUM(Нефтепродукты!F8:H8)</f>
        <v>0</v>
      </c>
      <c r="F13" s="7"/>
      <c r="G13" s="7"/>
      <c r="H13" s="7"/>
      <c r="I13" s="7"/>
      <c r="J13" s="8">
        <f>Электро!F9</f>
        <v>654.32090750000009</v>
      </c>
      <c r="K13" s="8">
        <f>Тепло!F9</f>
        <v>1517.5162768</v>
      </c>
      <c r="L13" s="7">
        <f>SUM(C13:K13)</f>
        <v>2171.8371843</v>
      </c>
    </row>
    <row r="14" spans="1:12">
      <c r="A14" s="6" t="s">
        <v>10</v>
      </c>
      <c r="B14" s="10">
        <v>2</v>
      </c>
      <c r="C14" s="39">
        <f>Уголь!D9</f>
        <v>1733.5242857142855</v>
      </c>
      <c r="D14" s="7"/>
      <c r="E14" s="7">
        <f>SUM(Нефтепродукты!F9:H9)</f>
        <v>770.12649640000006</v>
      </c>
      <c r="F14" s="7"/>
      <c r="G14" s="8"/>
      <c r="H14" s="8"/>
      <c r="I14" s="8"/>
      <c r="J14" s="8">
        <f>Электро!F10</f>
        <v>0</v>
      </c>
      <c r="K14" s="8">
        <f>Тепло!F10</f>
        <v>0</v>
      </c>
      <c r="L14" s="7">
        <f t="shared" ref="L14:L45" si="0">SUM(C14:K14)</f>
        <v>2503.6507821142854</v>
      </c>
    </row>
    <row r="15" spans="1:12">
      <c r="A15" s="6" t="s">
        <v>11</v>
      </c>
      <c r="B15" s="10">
        <v>3</v>
      </c>
      <c r="C15" s="39">
        <f>Уголь!D10</f>
        <v>0</v>
      </c>
      <c r="D15" s="7"/>
      <c r="E15" s="7">
        <f>SUM(Нефтепродукты!F10:H10)</f>
        <v>0</v>
      </c>
      <c r="F15" s="7"/>
      <c r="G15" s="8"/>
      <c r="H15" s="8"/>
      <c r="I15" s="8"/>
      <c r="J15" s="8">
        <f>Электро!F11</f>
        <v>0</v>
      </c>
      <c r="K15" s="8">
        <f>Тепло!F11</f>
        <v>0</v>
      </c>
      <c r="L15" s="7">
        <f t="shared" si="0"/>
        <v>0</v>
      </c>
    </row>
    <row r="16" spans="1:12">
      <c r="A16" s="6" t="s">
        <v>12</v>
      </c>
      <c r="B16" s="10">
        <v>4</v>
      </c>
      <c r="C16" s="39">
        <f>Уголь!D11</f>
        <v>0</v>
      </c>
      <c r="D16" s="7"/>
      <c r="E16" s="7">
        <f>SUM(Нефтепродукты!F11:H11)</f>
        <v>38.940134500000006</v>
      </c>
      <c r="F16" s="7"/>
      <c r="G16" s="8"/>
      <c r="H16" s="8"/>
      <c r="I16" s="8"/>
      <c r="J16" s="8">
        <f>Электро!F12</f>
        <v>0</v>
      </c>
      <c r="K16" s="8">
        <f>Тепло!F12</f>
        <v>0</v>
      </c>
      <c r="L16" s="7">
        <f t="shared" si="0"/>
        <v>38.940134500000006</v>
      </c>
    </row>
    <row r="17" spans="1:12">
      <c r="A17" s="6" t="s">
        <v>13</v>
      </c>
      <c r="B17" s="10">
        <v>5</v>
      </c>
      <c r="C17" s="39">
        <f>Уголь!D12</f>
        <v>1733.5242857142855</v>
      </c>
      <c r="D17" s="7"/>
      <c r="E17" s="7">
        <f>SUM(Нефтепродукты!F12:H12)</f>
        <v>809.06663090000006</v>
      </c>
      <c r="F17" s="7"/>
      <c r="G17" s="7"/>
      <c r="H17" s="7"/>
      <c r="I17" s="7"/>
      <c r="J17" s="8">
        <f>Электро!F13</f>
        <v>654.32090750000009</v>
      </c>
      <c r="K17" s="8">
        <f>Тепло!F13</f>
        <v>1517.5162768</v>
      </c>
      <c r="L17" s="7">
        <f t="shared" si="0"/>
        <v>4714.4281009142851</v>
      </c>
    </row>
    <row r="18" spans="1:12">
      <c r="A18" s="11" t="s">
        <v>14</v>
      </c>
      <c r="B18" s="12">
        <v>6</v>
      </c>
      <c r="C18" s="40">
        <f>Уголь!D13</f>
        <v>0</v>
      </c>
      <c r="D18" s="13"/>
      <c r="E18" s="13">
        <f>SUM(Нефтепродукты!F13:H13)</f>
        <v>7.1054273576010019E-15</v>
      </c>
      <c r="F18" s="13"/>
      <c r="G18" s="13"/>
      <c r="H18" s="14"/>
      <c r="I18" s="14"/>
      <c r="J18" s="14">
        <f>Электро!F14</f>
        <v>0</v>
      </c>
      <c r="K18" s="14">
        <f>Тепло!F14</f>
        <v>0</v>
      </c>
      <c r="L18" s="13">
        <f t="shared" si="0"/>
        <v>7.1054273576010019E-15</v>
      </c>
    </row>
    <row r="19" spans="1:12">
      <c r="A19" s="6" t="s">
        <v>15</v>
      </c>
      <c r="B19" s="10">
        <v>7</v>
      </c>
      <c r="C19" s="39">
        <f>Уголь!D14</f>
        <v>0</v>
      </c>
      <c r="D19" s="7"/>
      <c r="E19" s="7">
        <f>SUM(Нефтепродукты!F14:H14)</f>
        <v>-751.66759500000001</v>
      </c>
      <c r="F19" s="7"/>
      <c r="G19" s="7"/>
      <c r="H19" s="7"/>
      <c r="I19" s="7"/>
      <c r="J19" s="8">
        <f>Электро!F15</f>
        <v>0</v>
      </c>
      <c r="K19" s="8">
        <f>Тепло!F15</f>
        <v>0</v>
      </c>
      <c r="L19" s="7">
        <f t="shared" si="0"/>
        <v>-751.66759500000001</v>
      </c>
    </row>
    <row r="20" spans="1:12">
      <c r="A20" s="6" t="s">
        <v>16</v>
      </c>
      <c r="B20" s="10">
        <v>8</v>
      </c>
      <c r="C20" s="39">
        <f>Уголь!D15</f>
        <v>-1571.0185185985713</v>
      </c>
      <c r="D20" s="7"/>
      <c r="E20" s="7">
        <f>SUM(Нефтепродукты!F15:H15)</f>
        <v>0</v>
      </c>
      <c r="F20" s="7"/>
      <c r="G20" s="7"/>
      <c r="H20" s="7"/>
      <c r="I20" s="7"/>
      <c r="J20" s="8">
        <f>Электро!F16</f>
        <v>-198.82438549999998</v>
      </c>
      <c r="K20" s="8">
        <f>Тепло!F16</f>
        <v>0</v>
      </c>
      <c r="L20" s="7">
        <f t="shared" si="0"/>
        <v>-1769.8429040985714</v>
      </c>
    </row>
    <row r="21" spans="1:12">
      <c r="A21" s="6" t="s">
        <v>17</v>
      </c>
      <c r="B21" s="10" t="s">
        <v>50</v>
      </c>
      <c r="C21" s="39">
        <f>Уголь!D16</f>
        <v>0</v>
      </c>
      <c r="D21" s="7"/>
      <c r="E21" s="7">
        <f>SUM(Нефтепродукты!F16:H16)</f>
        <v>0</v>
      </c>
      <c r="F21" s="7"/>
      <c r="G21" s="7"/>
      <c r="H21" s="8"/>
      <c r="I21" s="8"/>
      <c r="J21" s="8">
        <f>Электро!F17</f>
        <v>0</v>
      </c>
      <c r="K21" s="8">
        <f>Тепло!F17</f>
        <v>0</v>
      </c>
      <c r="L21" s="7">
        <f t="shared" si="0"/>
        <v>0</v>
      </c>
    </row>
    <row r="22" spans="1:12">
      <c r="A22" s="6" t="s">
        <v>18</v>
      </c>
      <c r="B22" s="10" t="s">
        <v>51</v>
      </c>
      <c r="C22" s="39">
        <f>Уголь!D17</f>
        <v>-1571.0185185985713</v>
      </c>
      <c r="D22" s="7"/>
      <c r="E22" s="7">
        <f>SUM(Нефтепродукты!F17:H17)</f>
        <v>0</v>
      </c>
      <c r="F22" s="7"/>
      <c r="G22" s="7"/>
      <c r="H22" s="8"/>
      <c r="I22" s="8"/>
      <c r="J22" s="8">
        <f>Электро!F18</f>
        <v>-198.82438549999998</v>
      </c>
      <c r="K22" s="8">
        <f>Тепло!F18</f>
        <v>0</v>
      </c>
      <c r="L22" s="7">
        <f t="shared" si="0"/>
        <v>-1769.8429040985714</v>
      </c>
    </row>
    <row r="23" spans="1:12" ht="30">
      <c r="A23" s="6" t="s">
        <v>19</v>
      </c>
      <c r="B23" s="10" t="s">
        <v>52</v>
      </c>
      <c r="C23" s="39">
        <f>Уголь!D18</f>
        <v>0</v>
      </c>
      <c r="D23" s="8"/>
      <c r="E23" s="7">
        <f>SUM(Нефтепродукты!F18:H18)</f>
        <v>0</v>
      </c>
      <c r="F23" s="8"/>
      <c r="G23" s="8"/>
      <c r="H23" s="8"/>
      <c r="I23" s="8"/>
      <c r="J23" s="8">
        <f>Электро!F19</f>
        <v>0</v>
      </c>
      <c r="K23" s="8">
        <f>Тепло!F19</f>
        <v>0</v>
      </c>
      <c r="L23" s="7">
        <f t="shared" si="0"/>
        <v>0</v>
      </c>
    </row>
    <row r="24" spans="1:12">
      <c r="A24" s="6" t="s">
        <v>20</v>
      </c>
      <c r="B24" s="10" t="s">
        <v>64</v>
      </c>
      <c r="C24" s="39">
        <f>Уголь!D19</f>
        <v>0</v>
      </c>
      <c r="D24" s="7"/>
      <c r="E24" s="7">
        <f>SUM(Нефтепродукты!F19:H19)</f>
        <v>0</v>
      </c>
      <c r="F24" s="7"/>
      <c r="G24" s="7"/>
      <c r="H24" s="8"/>
      <c r="I24" s="8"/>
      <c r="J24" s="8">
        <f>Электро!F20</f>
        <v>0</v>
      </c>
      <c r="K24" s="8">
        <f>Тепло!F20</f>
        <v>0</v>
      </c>
      <c r="L24" s="7">
        <f t="shared" si="0"/>
        <v>0</v>
      </c>
    </row>
    <row r="25" spans="1:12">
      <c r="A25" s="6" t="s">
        <v>21</v>
      </c>
      <c r="B25" s="10" t="s">
        <v>53</v>
      </c>
      <c r="C25" s="39">
        <f>Уголь!D20</f>
        <v>0</v>
      </c>
      <c r="D25" s="7"/>
      <c r="E25" s="7">
        <f>SUM(Нефтепродукты!F20:H20)</f>
        <v>0</v>
      </c>
      <c r="F25" s="7"/>
      <c r="G25" s="7"/>
      <c r="H25" s="8"/>
      <c r="I25" s="8"/>
      <c r="J25" s="8">
        <f>Электро!F21</f>
        <v>0</v>
      </c>
      <c r="K25" s="8">
        <f>Тепло!F21</f>
        <v>0</v>
      </c>
      <c r="L25" s="7">
        <f t="shared" si="0"/>
        <v>0</v>
      </c>
    </row>
    <row r="26" spans="1:12">
      <c r="A26" s="6" t="s">
        <v>22</v>
      </c>
      <c r="B26" s="10" t="s">
        <v>54</v>
      </c>
      <c r="C26" s="39">
        <f>Уголь!D21</f>
        <v>0</v>
      </c>
      <c r="D26" s="7"/>
      <c r="E26" s="7">
        <f>SUM(Нефтепродукты!F21:H21)</f>
        <v>0</v>
      </c>
      <c r="F26" s="7"/>
      <c r="G26" s="7"/>
      <c r="H26" s="8"/>
      <c r="I26" s="8"/>
      <c r="J26" s="8">
        <f>Электро!F22</f>
        <v>0</v>
      </c>
      <c r="K26" s="8">
        <f>Тепло!F22</f>
        <v>0</v>
      </c>
      <c r="L26" s="7">
        <f t="shared" si="0"/>
        <v>0</v>
      </c>
    </row>
    <row r="27" spans="1:12">
      <c r="A27" s="6" t="s">
        <v>23</v>
      </c>
      <c r="B27" s="10" t="s">
        <v>55</v>
      </c>
      <c r="C27" s="39">
        <f>Уголь!D22</f>
        <v>0</v>
      </c>
      <c r="D27" s="7"/>
      <c r="E27" s="7">
        <f>SUM(Нефтепродукты!F22:H22)</f>
        <v>0</v>
      </c>
      <c r="F27" s="7"/>
      <c r="G27" s="7"/>
      <c r="H27" s="8"/>
      <c r="I27" s="8"/>
      <c r="J27" s="8">
        <f>Электро!F23</f>
        <v>0</v>
      </c>
      <c r="K27" s="8">
        <f>Тепло!F23</f>
        <v>0</v>
      </c>
      <c r="L27" s="7">
        <f t="shared" si="0"/>
        <v>0</v>
      </c>
    </row>
    <row r="28" spans="1:12">
      <c r="A28" s="6" t="s">
        <v>24</v>
      </c>
      <c r="B28" s="10" t="s">
        <v>65</v>
      </c>
      <c r="C28" s="39">
        <f>Уголь!D23</f>
        <v>0</v>
      </c>
      <c r="D28" s="7"/>
      <c r="E28" s="7">
        <f>SUM(Нефтепродукты!F23:H23)</f>
        <v>-0.95687800000000001</v>
      </c>
      <c r="F28" s="7"/>
      <c r="G28" s="8"/>
      <c r="H28" s="8"/>
      <c r="I28" s="8"/>
      <c r="J28" s="8">
        <f>Электро!F24</f>
        <v>-10.8638075</v>
      </c>
      <c r="K28" s="8">
        <f>Тепло!F24</f>
        <v>-21.743597800000003</v>
      </c>
      <c r="L28" s="7">
        <f t="shared" si="0"/>
        <v>-33.5642833</v>
      </c>
    </row>
    <row r="29" spans="1:12">
      <c r="A29" s="6" t="s">
        <v>25</v>
      </c>
      <c r="B29" s="10" t="s">
        <v>66</v>
      </c>
      <c r="C29" s="39">
        <f>Уголь!D24</f>
        <v>0</v>
      </c>
      <c r="D29" s="7"/>
      <c r="E29" s="7">
        <f>SUM(Нефтепродукты!F24:H24)</f>
        <v>0</v>
      </c>
      <c r="F29" s="7"/>
      <c r="G29" s="8"/>
      <c r="H29" s="8"/>
      <c r="I29" s="8"/>
      <c r="J29" s="8">
        <f>Электро!F25</f>
        <v>-106.95071399999999</v>
      </c>
      <c r="K29" s="8">
        <f>Тепло!F25</f>
        <v>-357.07480360000011</v>
      </c>
      <c r="L29" s="7">
        <f t="shared" si="0"/>
        <v>-464.02551760000011</v>
      </c>
    </row>
    <row r="30" spans="1:12" ht="30">
      <c r="A30" s="6" t="s">
        <v>26</v>
      </c>
      <c r="B30" s="10" t="s">
        <v>67</v>
      </c>
      <c r="C30" s="39">
        <f>Уголь!D25</f>
        <v>162.50576711571415</v>
      </c>
      <c r="D30" s="7"/>
      <c r="E30" s="7">
        <f>SUM(Нефтепродукты!F25:H25)</f>
        <v>56.442157899999913</v>
      </c>
      <c r="F30" s="7"/>
      <c r="G30" s="7"/>
      <c r="H30" s="8"/>
      <c r="I30" s="8"/>
      <c r="J30" s="8">
        <f>Электро!F26</f>
        <v>337.68200050000002</v>
      </c>
      <c r="K30" s="8">
        <f>Тепло!F26</f>
        <v>1138.6978754000002</v>
      </c>
      <c r="L30" s="7">
        <f t="shared" si="0"/>
        <v>1695.3278009157143</v>
      </c>
    </row>
    <row r="31" spans="1:12" ht="30">
      <c r="A31" s="6" t="s">
        <v>27</v>
      </c>
      <c r="B31" s="10" t="s">
        <v>68</v>
      </c>
      <c r="C31" s="39">
        <f>Уголь!D26</f>
        <v>0</v>
      </c>
      <c r="D31" s="7"/>
      <c r="E31" s="7">
        <f>SUM(Нефтепродукты!F26:H26)</f>
        <v>0</v>
      </c>
      <c r="F31" s="7"/>
      <c r="G31" s="7"/>
      <c r="H31" s="8"/>
      <c r="I31" s="8"/>
      <c r="J31" s="8">
        <f>Электро!F27</f>
        <v>0</v>
      </c>
      <c r="K31" s="8">
        <f>Тепло!F27</f>
        <v>0</v>
      </c>
      <c r="L31" s="7">
        <f t="shared" si="0"/>
        <v>0</v>
      </c>
    </row>
    <row r="32" spans="1:12">
      <c r="A32" s="11" t="s">
        <v>28</v>
      </c>
      <c r="B32" s="12" t="s">
        <v>69</v>
      </c>
      <c r="C32" s="40">
        <f>Уголь!D27</f>
        <v>162.50576711571415</v>
      </c>
      <c r="D32" s="13"/>
      <c r="E32" s="13">
        <f>SUM(Нефтепродукты!F27:H27)</f>
        <v>22.193271499999916</v>
      </c>
      <c r="F32" s="13"/>
      <c r="G32" s="13"/>
      <c r="H32" s="14"/>
      <c r="I32" s="14"/>
      <c r="J32" s="14">
        <f>Электро!F28</f>
        <v>95.660760000000025</v>
      </c>
      <c r="K32" s="14">
        <f>Тепло!F28</f>
        <v>88.040744800000013</v>
      </c>
      <c r="L32" s="13">
        <f t="shared" si="0"/>
        <v>368.40054341571414</v>
      </c>
    </row>
    <row r="33" spans="1:12">
      <c r="A33" s="16" t="s">
        <v>76</v>
      </c>
      <c r="B33" s="10" t="s">
        <v>56</v>
      </c>
      <c r="C33" s="39">
        <f>Уголь!D28</f>
        <v>0</v>
      </c>
      <c r="D33" s="7"/>
      <c r="E33" s="7">
        <f>SUM(Нефтепродукты!F28:H28)</f>
        <v>0</v>
      </c>
      <c r="F33" s="7"/>
      <c r="G33" s="7"/>
      <c r="H33" s="8"/>
      <c r="I33" s="8"/>
      <c r="J33" s="8">
        <f>Электро!F29</f>
        <v>0</v>
      </c>
      <c r="K33" s="8">
        <f>Тепло!F29</f>
        <v>0</v>
      </c>
      <c r="L33" s="7">
        <f t="shared" si="0"/>
        <v>0</v>
      </c>
    </row>
    <row r="34" spans="1:12">
      <c r="A34" s="16" t="s">
        <v>77</v>
      </c>
      <c r="B34" s="10" t="s">
        <v>57</v>
      </c>
      <c r="C34" s="39">
        <f>Уголь!D29</f>
        <v>162.50576711571415</v>
      </c>
      <c r="D34" s="7"/>
      <c r="E34" s="7">
        <f>SUM(Нефтепродукты!F29:H29)</f>
        <v>22.193271499999916</v>
      </c>
      <c r="F34" s="7"/>
      <c r="G34" s="7"/>
      <c r="H34" s="8"/>
      <c r="I34" s="8"/>
      <c r="J34" s="8">
        <f>Электро!F30</f>
        <v>80.542033000000032</v>
      </c>
      <c r="K34" s="8">
        <f>Тепло!F30</f>
        <v>82.782088000000016</v>
      </c>
      <c r="L34" s="7">
        <f t="shared" si="0"/>
        <v>348.02315961571412</v>
      </c>
    </row>
    <row r="35" spans="1:12">
      <c r="A35" s="16" t="s">
        <v>29</v>
      </c>
      <c r="B35" s="10" t="s">
        <v>58</v>
      </c>
      <c r="C35" s="39">
        <f>Уголь!D30</f>
        <v>0</v>
      </c>
      <c r="D35" s="7"/>
      <c r="E35" s="7">
        <f>SUM(Нефтепродукты!F30:H30)</f>
        <v>0</v>
      </c>
      <c r="F35" s="7"/>
      <c r="G35" s="7"/>
      <c r="H35" s="8"/>
      <c r="I35" s="8"/>
      <c r="J35" s="8">
        <f>Электро!F31</f>
        <v>0</v>
      </c>
      <c r="K35" s="8">
        <f>Тепло!F31</f>
        <v>0</v>
      </c>
      <c r="L35" s="7">
        <f t="shared" si="0"/>
        <v>0</v>
      </c>
    </row>
    <row r="36" spans="1:12">
      <c r="A36" s="16" t="s">
        <v>30</v>
      </c>
      <c r="B36" s="10" t="s">
        <v>59</v>
      </c>
      <c r="C36" s="39">
        <f>Уголь!D31</f>
        <v>0</v>
      </c>
      <c r="D36" s="7"/>
      <c r="E36" s="7">
        <f>SUM(Нефтепродукты!F31:H31)</f>
        <v>0</v>
      </c>
      <c r="F36" s="7"/>
      <c r="G36" s="7"/>
      <c r="H36" s="8"/>
      <c r="I36" s="8"/>
      <c r="J36" s="8">
        <f>Электро!F32</f>
        <v>15.118726999999998</v>
      </c>
      <c r="K36" s="8">
        <f>Тепло!F32</f>
        <v>5.2586567999999998</v>
      </c>
      <c r="L36" s="7">
        <f t="shared" si="0"/>
        <v>20.377383799999997</v>
      </c>
    </row>
    <row r="37" spans="1:12">
      <c r="A37" s="11" t="s">
        <v>31</v>
      </c>
      <c r="B37" s="12" t="s">
        <v>71</v>
      </c>
      <c r="C37" s="40">
        <f>Уголь!D32</f>
        <v>0</v>
      </c>
      <c r="D37" s="13"/>
      <c r="E37" s="13">
        <f>SUM(Нефтепродукты!F32:H32)</f>
        <v>0</v>
      </c>
      <c r="F37" s="13"/>
      <c r="G37" s="13"/>
      <c r="H37" s="14"/>
      <c r="I37" s="14"/>
      <c r="J37" s="14">
        <f>Электро!F33</f>
        <v>0</v>
      </c>
      <c r="K37" s="14">
        <f>Тепло!F33</f>
        <v>0</v>
      </c>
      <c r="L37" s="13">
        <f t="shared" si="0"/>
        <v>0</v>
      </c>
    </row>
    <row r="38" spans="1:12">
      <c r="A38" s="11" t="s">
        <v>32</v>
      </c>
      <c r="B38" s="12" t="s">
        <v>70</v>
      </c>
      <c r="C38" s="40">
        <f>Уголь!D33</f>
        <v>0</v>
      </c>
      <c r="D38" s="13"/>
      <c r="E38" s="13">
        <f>SUM(Нефтепродукты!F33:H33)</f>
        <v>0</v>
      </c>
      <c r="F38" s="13"/>
      <c r="G38" s="13"/>
      <c r="H38" s="14"/>
      <c r="I38" s="14"/>
      <c r="J38" s="14">
        <f>Электро!F34</f>
        <v>0</v>
      </c>
      <c r="K38" s="14">
        <f>Тепло!F34</f>
        <v>0</v>
      </c>
      <c r="L38" s="13">
        <f t="shared" si="0"/>
        <v>0</v>
      </c>
    </row>
    <row r="39" spans="1:12">
      <c r="A39" s="16" t="s">
        <v>33</v>
      </c>
      <c r="B39" s="10" t="s">
        <v>60</v>
      </c>
      <c r="C39" s="39">
        <f>Уголь!D34</f>
        <v>0</v>
      </c>
      <c r="D39" s="7"/>
      <c r="E39" s="7">
        <f>SUM(Нефтепродукты!F34:H34)</f>
        <v>0</v>
      </c>
      <c r="F39" s="7"/>
      <c r="G39" s="7"/>
      <c r="H39" s="8"/>
      <c r="I39" s="8"/>
      <c r="J39" s="8">
        <f>Электро!F35</f>
        <v>0</v>
      </c>
      <c r="K39" s="8">
        <f>Тепло!F35</f>
        <v>0</v>
      </c>
      <c r="L39" s="13">
        <f t="shared" si="0"/>
        <v>0</v>
      </c>
    </row>
    <row r="40" spans="1:12">
      <c r="A40" s="16" t="s">
        <v>34</v>
      </c>
      <c r="B40" s="10" t="s">
        <v>61</v>
      </c>
      <c r="C40" s="39">
        <f>Уголь!D35</f>
        <v>0</v>
      </c>
      <c r="D40" s="7"/>
      <c r="E40" s="7">
        <f>SUM(Нефтепродукты!F35:H35)</f>
        <v>0</v>
      </c>
      <c r="F40" s="7"/>
      <c r="G40" s="7"/>
      <c r="H40" s="8"/>
      <c r="I40" s="8"/>
      <c r="J40" s="8">
        <f>Электро!F36</f>
        <v>0</v>
      </c>
      <c r="K40" s="8">
        <f>Тепло!F36</f>
        <v>0</v>
      </c>
      <c r="L40" s="7">
        <f t="shared" si="0"/>
        <v>0</v>
      </c>
    </row>
    <row r="41" spans="1:12">
      <c r="A41" s="16" t="s">
        <v>35</v>
      </c>
      <c r="B41" s="10" t="s">
        <v>62</v>
      </c>
      <c r="C41" s="39">
        <f>Уголь!D36</f>
        <v>0</v>
      </c>
      <c r="D41" s="7"/>
      <c r="E41" s="7">
        <f>SUM(Нефтепродукты!F36:H36)</f>
        <v>0</v>
      </c>
      <c r="F41" s="7"/>
      <c r="G41" s="7"/>
      <c r="H41" s="8"/>
      <c r="I41" s="8"/>
      <c r="J41" s="8">
        <f>Электро!F37</f>
        <v>0</v>
      </c>
      <c r="K41" s="8">
        <f>Тепло!F37</f>
        <v>0</v>
      </c>
      <c r="L41" s="7">
        <f t="shared" si="0"/>
        <v>0</v>
      </c>
    </row>
    <row r="42" spans="1:12">
      <c r="A42" s="16" t="s">
        <v>36</v>
      </c>
      <c r="B42" s="10" t="s">
        <v>63</v>
      </c>
      <c r="C42" s="39">
        <f>Уголь!D37</f>
        <v>0</v>
      </c>
      <c r="D42" s="7"/>
      <c r="E42" s="7">
        <f>SUM(Нефтепродукты!F37:H37)</f>
        <v>0</v>
      </c>
      <c r="F42" s="7"/>
      <c r="G42" s="7"/>
      <c r="H42" s="8"/>
      <c r="I42" s="8"/>
      <c r="J42" s="8">
        <f>Электро!F38</f>
        <v>0</v>
      </c>
      <c r="K42" s="8">
        <f>Тепло!F38</f>
        <v>0</v>
      </c>
      <c r="L42" s="7">
        <f t="shared" si="0"/>
        <v>0</v>
      </c>
    </row>
    <row r="43" spans="1:12">
      <c r="A43" s="11" t="s">
        <v>37</v>
      </c>
      <c r="B43" s="12" t="s">
        <v>72</v>
      </c>
      <c r="C43" s="40">
        <f>Уголь!D38</f>
        <v>0</v>
      </c>
      <c r="D43" s="13"/>
      <c r="E43" s="13">
        <f>SUM(Нефтепродукты!F38:H38)</f>
        <v>0</v>
      </c>
      <c r="F43" s="13"/>
      <c r="G43" s="13"/>
      <c r="H43" s="14"/>
      <c r="I43" s="14"/>
      <c r="J43" s="14">
        <f>Электро!F39</f>
        <v>66.557744499999998</v>
      </c>
      <c r="K43" s="14">
        <f>Тепло!F39</f>
        <v>131.85649500000002</v>
      </c>
      <c r="L43" s="13">
        <f t="shared" si="0"/>
        <v>198.41423950000001</v>
      </c>
    </row>
    <row r="44" spans="1:12">
      <c r="A44" s="11" t="s">
        <v>38</v>
      </c>
      <c r="B44" s="12" t="s">
        <v>73</v>
      </c>
      <c r="C44" s="40">
        <f>Уголь!D39</f>
        <v>0</v>
      </c>
      <c r="D44" s="13"/>
      <c r="E44" s="13">
        <f>SUM(Нефтепродукты!F39:H39)</f>
        <v>34.248886400000004</v>
      </c>
      <c r="F44" s="13"/>
      <c r="G44" s="13"/>
      <c r="H44" s="14"/>
      <c r="I44" s="14"/>
      <c r="J44" s="14">
        <f>Электро!F40</f>
        <v>175.46349599999999</v>
      </c>
      <c r="K44" s="14">
        <f>Тепло!F40</f>
        <v>918.80063560000008</v>
      </c>
      <c r="L44" s="13">
        <f t="shared" si="0"/>
        <v>1128.5130180000001</v>
      </c>
    </row>
    <row r="45" spans="1:12" ht="45">
      <c r="A45" s="9" t="s">
        <v>39</v>
      </c>
      <c r="B45" s="10" t="s">
        <v>74</v>
      </c>
      <c r="C45" s="39">
        <f>Уголь!D40</f>
        <v>0</v>
      </c>
      <c r="D45" s="7"/>
      <c r="E45" s="7">
        <f>SUM(Нефтепродукты!F40:H40)</f>
        <v>0</v>
      </c>
      <c r="F45" s="7"/>
      <c r="G45" s="7"/>
      <c r="H45" s="8"/>
      <c r="I45" s="8"/>
      <c r="J45" s="8">
        <f>Электро!F41</f>
        <v>0</v>
      </c>
      <c r="K45" s="8">
        <f>Тепло!F41</f>
        <v>0</v>
      </c>
      <c r="L45" s="7">
        <f t="shared" si="0"/>
        <v>0</v>
      </c>
    </row>
    <row r="46" spans="1:12">
      <c r="A46" s="3"/>
    </row>
    <row r="47" spans="1:12">
      <c r="A47" s="42" t="s">
        <v>40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ht="36" customHeight="1">
      <c r="A48" s="47" t="s">
        <v>41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 ht="30" customHeight="1">
      <c r="A49" s="47" t="s">
        <v>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>
      <c r="A50" s="3"/>
    </row>
    <row r="51" spans="1:12">
      <c r="A51" s="2" t="s">
        <v>114</v>
      </c>
      <c r="B51" s="43" t="s">
        <v>115</v>
      </c>
      <c r="C51" s="43"/>
      <c r="E51" s="43" t="s">
        <v>116</v>
      </c>
      <c r="F51" s="43"/>
      <c r="G51" s="43"/>
    </row>
    <row r="52" spans="1:12">
      <c r="B52" s="44" t="s">
        <v>117</v>
      </c>
      <c r="C52" s="44"/>
      <c r="E52" s="44" t="s">
        <v>118</v>
      </c>
      <c r="F52" s="44"/>
      <c r="G52" s="44"/>
    </row>
  </sheetData>
  <mergeCells count="10">
    <mergeCell ref="G1:L4"/>
    <mergeCell ref="A48:L48"/>
    <mergeCell ref="A49:L49"/>
    <mergeCell ref="A9:L9"/>
    <mergeCell ref="B51:C51"/>
    <mergeCell ref="E51:G51"/>
    <mergeCell ref="B52:C52"/>
    <mergeCell ref="E52:G52"/>
    <mergeCell ref="A7:L7"/>
    <mergeCell ref="A8:L8"/>
  </mergeCells>
  <pageMargins left="0.7" right="0.7" top="0.75" bottom="0.75" header="0.3" footer="0.3"/>
  <pageSetup paperSize="9" scale="65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41"/>
  <sheetViews>
    <sheetView zoomScale="90" zoomScaleNormal="90" workbookViewId="0">
      <selection activeCell="E1" sqref="E1:G1048576"/>
    </sheetView>
  </sheetViews>
  <sheetFormatPr defaultRowHeight="15"/>
  <cols>
    <col min="1" max="1" width="51.42578125" style="2" customWidth="1"/>
    <col min="2" max="2" width="10" style="2" customWidth="1"/>
    <col min="3" max="3" width="14.42578125" style="2" hidden="1" customWidth="1"/>
    <col min="4" max="4" width="14.85546875" style="2" customWidth="1"/>
    <col min="5" max="5" width="14.85546875" style="2" hidden="1" customWidth="1"/>
    <col min="6" max="6" width="15.42578125" style="24" hidden="1" customWidth="1"/>
    <col min="7" max="7" width="16.42578125" style="24" hidden="1" customWidth="1"/>
    <col min="8" max="8" width="12.28515625" style="24" hidden="1" customWidth="1"/>
    <col min="9" max="10" width="0" style="2" hidden="1" customWidth="1"/>
    <col min="11" max="11" width="11.5703125" style="2" hidden="1" customWidth="1"/>
    <col min="12" max="12" width="0" style="2" hidden="1" customWidth="1"/>
    <col min="13" max="13" width="14.140625" style="2" hidden="1" customWidth="1"/>
    <col min="14" max="15" width="0" style="2" hidden="1" customWidth="1"/>
    <col min="16" max="16" width="11.5703125" style="2" hidden="1" customWidth="1"/>
    <col min="17" max="17" width="0" style="2" hidden="1" customWidth="1"/>
    <col min="18" max="18" width="13.140625" style="2" hidden="1" customWidth="1"/>
    <col min="19" max="19" width="0" style="2" hidden="1" customWidth="1"/>
    <col min="20" max="16384" width="9.140625" style="2"/>
  </cols>
  <sheetData>
    <row r="3" spans="1:18">
      <c r="A3" s="45" t="s">
        <v>99</v>
      </c>
      <c r="B3" s="45"/>
      <c r="C3" s="45"/>
      <c r="D3" s="45"/>
      <c r="E3" s="45"/>
      <c r="F3" s="45"/>
    </row>
    <row r="4" spans="1:18">
      <c r="A4" s="45" t="s">
        <v>110</v>
      </c>
      <c r="B4" s="45"/>
      <c r="C4" s="45"/>
      <c r="D4" s="45"/>
      <c r="E4" s="45"/>
      <c r="F4" s="45"/>
    </row>
    <row r="5" spans="1:18">
      <c r="A5" s="45" t="s">
        <v>100</v>
      </c>
      <c r="B5" s="45"/>
      <c r="C5" s="45"/>
      <c r="D5" s="45"/>
      <c r="E5" s="45"/>
      <c r="F5" s="45"/>
    </row>
    <row r="6" spans="1:18">
      <c r="A6" s="3"/>
    </row>
    <row r="7" spans="1:18" ht="45">
      <c r="A7" s="5" t="s">
        <v>47</v>
      </c>
      <c r="B7" s="5" t="s">
        <v>48</v>
      </c>
      <c r="C7" s="4" t="s">
        <v>81</v>
      </c>
      <c r="D7" s="4" t="s">
        <v>44</v>
      </c>
      <c r="E7" s="27" t="s">
        <v>81</v>
      </c>
      <c r="F7" s="32" t="s">
        <v>81</v>
      </c>
    </row>
    <row r="8" spans="1:18">
      <c r="A8" s="5">
        <v>1</v>
      </c>
      <c r="B8" s="5">
        <v>2</v>
      </c>
      <c r="C8" s="5"/>
      <c r="D8" s="5">
        <v>3</v>
      </c>
      <c r="E8" s="5">
        <v>1</v>
      </c>
      <c r="F8" s="5">
        <v>3</v>
      </c>
    </row>
    <row r="9" spans="1:18" ht="15.75">
      <c r="A9" s="6" t="s">
        <v>9</v>
      </c>
      <c r="B9" s="10">
        <v>1</v>
      </c>
      <c r="C9" s="8">
        <f>C15+C16</f>
        <v>1630.6539300000002</v>
      </c>
      <c r="D9" s="8">
        <f>[1]Лист1!$BF$7</f>
        <v>10212.088</v>
      </c>
      <c r="E9" s="8">
        <f>E15+E16</f>
        <v>730.512857142857</v>
      </c>
      <c r="F9" s="8">
        <f>D9*G9</f>
        <v>1517.5162768</v>
      </c>
      <c r="G9" s="33">
        <v>0.14860000000000001</v>
      </c>
      <c r="H9" s="25">
        <f>E9-D9/P13/1000</f>
        <v>-728.35685714285728</v>
      </c>
      <c r="I9" s="19">
        <v>162</v>
      </c>
      <c r="J9" s="2" t="s">
        <v>79</v>
      </c>
      <c r="N9" s="2" t="s">
        <v>80</v>
      </c>
      <c r="O9" s="21">
        <v>7000</v>
      </c>
      <c r="P9" s="21"/>
      <c r="Q9" s="21"/>
    </row>
    <row r="10" spans="1:18">
      <c r="A10" s="6" t="s">
        <v>10</v>
      </c>
      <c r="B10" s="10">
        <v>2</v>
      </c>
      <c r="C10" s="8"/>
      <c r="D10" s="8"/>
      <c r="E10" s="8"/>
      <c r="F10" s="8"/>
    </row>
    <row r="11" spans="1:18">
      <c r="A11" s="6" t="s">
        <v>11</v>
      </c>
      <c r="B11" s="10">
        <v>3</v>
      </c>
      <c r="C11" s="8"/>
      <c r="D11" s="8"/>
      <c r="E11" s="8"/>
      <c r="F11" s="8"/>
      <c r="J11" s="2" t="s">
        <v>84</v>
      </c>
      <c r="O11" s="21">
        <v>10000</v>
      </c>
      <c r="P11" s="21"/>
      <c r="Q11" s="21"/>
      <c r="R11" s="22"/>
    </row>
    <row r="12" spans="1:18">
      <c r="A12" s="6" t="s">
        <v>12</v>
      </c>
      <c r="B12" s="10">
        <v>4</v>
      </c>
      <c r="C12" s="8"/>
      <c r="D12" s="34"/>
      <c r="E12" s="34">
        <f t="shared" ref="E12" si="0">E24+E25</f>
        <v>-364.17842857142864</v>
      </c>
      <c r="F12" s="34"/>
    </row>
    <row r="13" spans="1:18">
      <c r="A13" s="6" t="s">
        <v>13</v>
      </c>
      <c r="B13" s="10">
        <v>5</v>
      </c>
      <c r="C13" s="8"/>
      <c r="D13" s="8">
        <f>SUM(D9:D12)</f>
        <v>10212.088</v>
      </c>
      <c r="E13" s="8">
        <f t="shared" ref="E13:F13" si="1">SUM(E9:E12)</f>
        <v>366.33442857142836</v>
      </c>
      <c r="F13" s="8">
        <f t="shared" si="1"/>
        <v>1517.5162768</v>
      </c>
      <c r="J13" s="2" t="s">
        <v>85</v>
      </c>
      <c r="O13" s="21">
        <v>7000</v>
      </c>
      <c r="P13" s="23">
        <f>O13/K15</f>
        <v>7.0000000000000001E-3</v>
      </c>
      <c r="Q13" s="21" t="s">
        <v>88</v>
      </c>
      <c r="R13" s="22"/>
    </row>
    <row r="14" spans="1:18">
      <c r="A14" s="11" t="s">
        <v>14</v>
      </c>
      <c r="B14" s="12">
        <v>6</v>
      </c>
      <c r="C14" s="13"/>
      <c r="D14" s="13">
        <f>D13+D24+D25-D26</f>
        <v>0</v>
      </c>
      <c r="E14" s="13">
        <f t="shared" ref="E14:F14" si="2">E13+E24+E25-E26</f>
        <v>-1092.5352857142859</v>
      </c>
      <c r="F14" s="13">
        <f t="shared" si="2"/>
        <v>0</v>
      </c>
    </row>
    <row r="15" spans="1:18">
      <c r="A15" s="6" t="s">
        <v>15</v>
      </c>
      <c r="B15" s="10">
        <v>7</v>
      </c>
      <c r="C15" s="8"/>
      <c r="D15" s="8"/>
      <c r="E15" s="8"/>
      <c r="F15" s="8"/>
      <c r="J15" s="2" t="s">
        <v>86</v>
      </c>
      <c r="K15" s="21">
        <v>1000000</v>
      </c>
      <c r="L15" s="2" t="s">
        <v>87</v>
      </c>
    </row>
    <row r="16" spans="1:18">
      <c r="A16" s="6" t="s">
        <v>16</v>
      </c>
      <c r="B16" s="10">
        <v>8</v>
      </c>
      <c r="C16" s="7">
        <f>C17+C18+C19</f>
        <v>1630.6539300000002</v>
      </c>
      <c r="D16" s="7">
        <f>D17+D18+D19</f>
        <v>0</v>
      </c>
      <c r="E16" s="7">
        <f t="shared" ref="E16:F16" si="3">E17+E18+E19</f>
        <v>730.512857142857</v>
      </c>
      <c r="F16" s="7">
        <f t="shared" si="3"/>
        <v>0</v>
      </c>
    </row>
    <row r="17" spans="1:19">
      <c r="A17" s="16" t="s">
        <v>17</v>
      </c>
      <c r="B17" s="10" t="s">
        <v>50</v>
      </c>
      <c r="C17" s="7"/>
      <c r="D17" s="7"/>
      <c r="E17" s="7"/>
      <c r="F17" s="7"/>
    </row>
    <row r="18" spans="1:19">
      <c r="A18" s="16" t="s">
        <v>18</v>
      </c>
      <c r="B18" s="10" t="s">
        <v>51</v>
      </c>
      <c r="C18" s="7">
        <f>-C24-C25+C26</f>
        <v>1630.6539300000002</v>
      </c>
      <c r="D18" s="8"/>
      <c r="E18" s="7">
        <f t="shared" ref="E18" si="4">E24+E25+E26</f>
        <v>730.512857142857</v>
      </c>
      <c r="F18" s="7"/>
      <c r="P18" s="2">
        <v>1</v>
      </c>
      <c r="Q18" s="2" t="s">
        <v>89</v>
      </c>
      <c r="R18" s="2">
        <v>7.0000000000000001E-3</v>
      </c>
      <c r="S18" s="2" t="s">
        <v>90</v>
      </c>
    </row>
    <row r="19" spans="1:19" ht="30">
      <c r="A19" s="16" t="s">
        <v>49</v>
      </c>
      <c r="B19" s="10" t="s">
        <v>52</v>
      </c>
      <c r="C19" s="7"/>
      <c r="D19" s="7"/>
      <c r="E19" s="7"/>
      <c r="F19" s="7"/>
      <c r="R19" s="15">
        <f>D9</f>
        <v>10212.088</v>
      </c>
      <c r="S19" s="2" t="s">
        <v>90</v>
      </c>
    </row>
    <row r="20" spans="1:19">
      <c r="A20" s="6" t="s">
        <v>20</v>
      </c>
      <c r="B20" s="10">
        <v>9</v>
      </c>
      <c r="C20" s="7"/>
      <c r="D20" s="7"/>
      <c r="E20" s="7"/>
      <c r="F20" s="7"/>
    </row>
    <row r="21" spans="1:19">
      <c r="A21" s="16" t="s">
        <v>21</v>
      </c>
      <c r="B21" s="10" t="s">
        <v>53</v>
      </c>
      <c r="C21" s="7"/>
      <c r="D21" s="7"/>
      <c r="E21" s="7"/>
      <c r="F21" s="7"/>
      <c r="P21" s="26">
        <f>R19/R18/1000</f>
        <v>1458.8697142857143</v>
      </c>
      <c r="Q21" s="2" t="s">
        <v>91</v>
      </c>
    </row>
    <row r="22" spans="1:19">
      <c r="A22" s="16" t="s">
        <v>22</v>
      </c>
      <c r="B22" s="10" t="s">
        <v>54</v>
      </c>
      <c r="C22" s="7"/>
      <c r="D22" s="7"/>
      <c r="E22" s="7"/>
      <c r="F22" s="7"/>
    </row>
    <row r="23" spans="1:19">
      <c r="A23" s="16" t="s">
        <v>23</v>
      </c>
      <c r="B23" s="10" t="s">
        <v>55</v>
      </c>
      <c r="C23" s="7"/>
      <c r="D23" s="7"/>
      <c r="E23" s="7"/>
      <c r="F23" s="7"/>
    </row>
    <row r="24" spans="1:19">
      <c r="A24" s="6" t="s">
        <v>24</v>
      </c>
      <c r="B24" s="10">
        <v>10</v>
      </c>
      <c r="C24" s="7"/>
      <c r="D24" s="7">
        <f>-[1]Лист1!$BF$8</f>
        <v>-146.32300000000001</v>
      </c>
      <c r="E24" s="7">
        <f>D24/$P$13/1000</f>
        <v>-20.903285714285715</v>
      </c>
      <c r="F24" s="7">
        <f>D24*$G$9</f>
        <v>-21.743597800000003</v>
      </c>
    </row>
    <row r="25" spans="1:19">
      <c r="A25" s="6" t="s">
        <v>25</v>
      </c>
      <c r="B25" s="10">
        <v>11</v>
      </c>
      <c r="C25" s="7">
        <f>D25*$I$9/1000</f>
        <v>-389.27401200000003</v>
      </c>
      <c r="D25" s="7">
        <f>-[1]Лист1!$BF$11</f>
        <v>-2402.9260000000004</v>
      </c>
      <c r="E25" s="7">
        <f>D25/$P$13/1000</f>
        <v>-343.2751428571429</v>
      </c>
      <c r="F25" s="7">
        <f>D25*$G$9</f>
        <v>-357.07480360000011</v>
      </c>
    </row>
    <row r="26" spans="1:19" ht="15.75" customHeight="1">
      <c r="A26" s="6" t="s">
        <v>26</v>
      </c>
      <c r="B26" s="10">
        <v>12</v>
      </c>
      <c r="C26" s="7">
        <f>SUM(C27,C28,C33,C34,C39,C40)</f>
        <v>1241.3799180000001</v>
      </c>
      <c r="D26" s="7">
        <f>SUM(D27,D28,D33,D34,D39,D40)</f>
        <v>7662.8389999999999</v>
      </c>
      <c r="E26" s="7">
        <f>SUM(E27,E28,E33,E34,E39,E40)</f>
        <v>1094.6912857142856</v>
      </c>
      <c r="F26" s="7">
        <f>SUM(F27,F28,F33,F34,F39,F40)</f>
        <v>1138.6978754000002</v>
      </c>
    </row>
    <row r="27" spans="1:19" ht="16.5" customHeight="1">
      <c r="A27" s="6" t="s">
        <v>27</v>
      </c>
      <c r="B27" s="10">
        <v>13</v>
      </c>
      <c r="C27" s="7">
        <f>D27*$I$9/1000</f>
        <v>0</v>
      </c>
      <c r="D27" s="7">
        <f>[1]Лист1!$BF$31</f>
        <v>0</v>
      </c>
      <c r="E27" s="7">
        <f>D27/$P$13/1000</f>
        <v>0</v>
      </c>
      <c r="F27" s="7">
        <f>D27*$G$9</f>
        <v>0</v>
      </c>
    </row>
    <row r="28" spans="1:19">
      <c r="A28" s="11" t="s">
        <v>28</v>
      </c>
      <c r="B28" s="12">
        <v>14</v>
      </c>
      <c r="C28" s="13">
        <f>SUM(C29:C32)</f>
        <v>95.979816</v>
      </c>
      <c r="D28" s="13">
        <f>SUM(D29:D32)</f>
        <v>592.46800000000007</v>
      </c>
      <c r="E28" s="13">
        <f>SUM(E29:E32)</f>
        <v>84.638285714285715</v>
      </c>
      <c r="F28" s="13">
        <f>SUM(F29:F32)</f>
        <v>88.040744800000013</v>
      </c>
    </row>
    <row r="29" spans="1:19">
      <c r="A29" s="16" t="s">
        <v>76</v>
      </c>
      <c r="B29" s="10" t="s">
        <v>56</v>
      </c>
      <c r="C29" s="7">
        <f t="shared" ref="C29:C40" si="5">D29*$I$9/1000</f>
        <v>0</v>
      </c>
      <c r="D29" s="7">
        <f>[1]Лист1!$BF$36</f>
        <v>0</v>
      </c>
      <c r="E29" s="7">
        <f t="shared" ref="E29:E32" si="6">D29/$P$13/1000</f>
        <v>0</v>
      </c>
      <c r="F29" s="7">
        <f t="shared" ref="F29:F31" si="7">D29*$G$9</f>
        <v>0</v>
      </c>
    </row>
    <row r="30" spans="1:19">
      <c r="A30" s="16" t="s">
        <v>77</v>
      </c>
      <c r="B30" s="10" t="s">
        <v>57</v>
      </c>
      <c r="C30" s="7">
        <f t="shared" si="5"/>
        <v>90.246960000000001</v>
      </c>
      <c r="D30" s="7">
        <f>[1]Лист1!$BF$14</f>
        <v>557.08000000000004</v>
      </c>
      <c r="E30" s="7">
        <f t="shared" si="6"/>
        <v>79.582857142857151</v>
      </c>
      <c r="F30" s="7">
        <f>D30*$G$9</f>
        <v>82.782088000000016</v>
      </c>
    </row>
    <row r="31" spans="1:19">
      <c r="A31" s="16" t="s">
        <v>29</v>
      </c>
      <c r="B31" s="10" t="s">
        <v>58</v>
      </c>
      <c r="C31" s="7">
        <f t="shared" si="5"/>
        <v>0</v>
      </c>
      <c r="D31" s="7"/>
      <c r="E31" s="7">
        <f t="shared" si="6"/>
        <v>0</v>
      </c>
      <c r="F31" s="7">
        <f t="shared" si="7"/>
        <v>0</v>
      </c>
    </row>
    <row r="32" spans="1:19">
      <c r="A32" s="16" t="s">
        <v>30</v>
      </c>
      <c r="B32" s="10" t="s">
        <v>59</v>
      </c>
      <c r="C32" s="7">
        <f t="shared" si="5"/>
        <v>5.732856</v>
      </c>
      <c r="D32" s="7">
        <f>[1]Лист1!$BF$32</f>
        <v>35.387999999999998</v>
      </c>
      <c r="E32" s="7">
        <f t="shared" si="6"/>
        <v>5.0554285714285703</v>
      </c>
      <c r="F32" s="7">
        <f>D32*$G$9</f>
        <v>5.2586567999999998</v>
      </c>
    </row>
    <row r="33" spans="1:6">
      <c r="A33" s="11" t="s">
        <v>31</v>
      </c>
      <c r="B33" s="12">
        <v>15</v>
      </c>
      <c r="C33" s="13">
        <f t="shared" si="5"/>
        <v>0</v>
      </c>
      <c r="D33" s="13"/>
      <c r="E33" s="13"/>
      <c r="F33" s="13">
        <f>D33*$G$9</f>
        <v>0</v>
      </c>
    </row>
    <row r="34" spans="1:6">
      <c r="A34" s="11" t="s">
        <v>32</v>
      </c>
      <c r="B34" s="12">
        <v>16</v>
      </c>
      <c r="C34" s="13">
        <f>SUM(C35:C38)</f>
        <v>0</v>
      </c>
      <c r="D34" s="13">
        <f>SUM(D35:D38)</f>
        <v>0</v>
      </c>
      <c r="E34" s="13">
        <f>SUM(E35:E38)</f>
        <v>0</v>
      </c>
      <c r="F34" s="13">
        <f>SUM(F35:F38)</f>
        <v>0</v>
      </c>
    </row>
    <row r="35" spans="1:6">
      <c r="A35" s="16" t="s">
        <v>33</v>
      </c>
      <c r="B35" s="10" t="s">
        <v>60</v>
      </c>
      <c r="C35" s="7">
        <f t="shared" si="5"/>
        <v>0</v>
      </c>
      <c r="D35" s="7"/>
      <c r="E35" s="7">
        <f t="shared" ref="E35:E40" si="8">D35/$P$13/1000</f>
        <v>0</v>
      </c>
      <c r="F35" s="7">
        <f t="shared" ref="F35:F38" si="9">D35*$G$9</f>
        <v>0</v>
      </c>
    </row>
    <row r="36" spans="1:6">
      <c r="A36" s="16" t="s">
        <v>34</v>
      </c>
      <c r="B36" s="10" t="s">
        <v>61</v>
      </c>
      <c r="C36" s="7">
        <f t="shared" si="5"/>
        <v>0</v>
      </c>
      <c r="D36" s="7"/>
      <c r="E36" s="7">
        <f t="shared" si="8"/>
        <v>0</v>
      </c>
      <c r="F36" s="7">
        <f t="shared" si="9"/>
        <v>0</v>
      </c>
    </row>
    <row r="37" spans="1:6">
      <c r="A37" s="16" t="s">
        <v>35</v>
      </c>
      <c r="B37" s="10" t="s">
        <v>62</v>
      </c>
      <c r="C37" s="7">
        <f t="shared" si="5"/>
        <v>0</v>
      </c>
      <c r="D37" s="7"/>
      <c r="E37" s="7">
        <f t="shared" si="8"/>
        <v>0</v>
      </c>
      <c r="F37" s="7">
        <f t="shared" si="9"/>
        <v>0</v>
      </c>
    </row>
    <row r="38" spans="1:6">
      <c r="A38" s="16" t="s">
        <v>36</v>
      </c>
      <c r="B38" s="10" t="s">
        <v>63</v>
      </c>
      <c r="C38" s="7">
        <f t="shared" si="5"/>
        <v>0</v>
      </c>
      <c r="D38" s="7"/>
      <c r="E38" s="7">
        <f t="shared" si="8"/>
        <v>0</v>
      </c>
      <c r="F38" s="7">
        <f t="shared" si="9"/>
        <v>0</v>
      </c>
    </row>
    <row r="39" spans="1:6">
      <c r="A39" s="11" t="s">
        <v>37</v>
      </c>
      <c r="B39" s="12" t="s">
        <v>72</v>
      </c>
      <c r="C39" s="13">
        <f t="shared" si="5"/>
        <v>143.74664999999999</v>
      </c>
      <c r="D39" s="13">
        <f>SUM([1]Лист1!$BF$28:$BF$30,[1]Лист1!$BF$33:$BF$35,[1]Лист1!$BF$38:$BF$39)</f>
        <v>887.32500000000005</v>
      </c>
      <c r="E39" s="13">
        <f t="shared" si="8"/>
        <v>126.76071428571429</v>
      </c>
      <c r="F39" s="13">
        <f>D39*$G$9</f>
        <v>131.85649500000002</v>
      </c>
    </row>
    <row r="40" spans="1:6">
      <c r="A40" s="11" t="s">
        <v>38</v>
      </c>
      <c r="B40" s="12" t="s">
        <v>73</v>
      </c>
      <c r="C40" s="13">
        <f t="shared" si="5"/>
        <v>1001.653452</v>
      </c>
      <c r="D40" s="13">
        <f>[1]Лист1!$BF$26</f>
        <v>6183.0460000000003</v>
      </c>
      <c r="E40" s="13">
        <f t="shared" si="8"/>
        <v>883.29228571428564</v>
      </c>
      <c r="F40" s="13">
        <f>D40*$G$9</f>
        <v>918.80063560000008</v>
      </c>
    </row>
    <row r="41" spans="1:6" ht="30" customHeight="1">
      <c r="A41" s="9" t="s">
        <v>39</v>
      </c>
      <c r="B41" s="10" t="s">
        <v>74</v>
      </c>
      <c r="C41" s="7"/>
      <c r="D41" s="7"/>
      <c r="E41" s="7"/>
      <c r="F41" s="7"/>
    </row>
  </sheetData>
  <mergeCells count="3">
    <mergeCell ref="A3:F3"/>
    <mergeCell ref="A4:F4"/>
    <mergeCell ref="A5:F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T41"/>
  <sheetViews>
    <sheetView zoomScale="90" zoomScaleNormal="90" workbookViewId="0">
      <selection activeCell="E1" sqref="E1:G1048576"/>
    </sheetView>
  </sheetViews>
  <sheetFormatPr defaultRowHeight="15"/>
  <cols>
    <col min="1" max="1" width="49.7109375" style="2" customWidth="1"/>
    <col min="2" max="2" width="10" style="2" customWidth="1"/>
    <col min="3" max="3" width="15.28515625" style="2" hidden="1" customWidth="1"/>
    <col min="4" max="4" width="14.85546875" style="2" customWidth="1"/>
    <col min="5" max="6" width="14.85546875" style="2" hidden="1" customWidth="1"/>
    <col min="7" max="7" width="10.7109375" style="2" hidden="1" customWidth="1"/>
    <col min="8" max="8" width="9.140625" style="2" hidden="1" customWidth="1"/>
    <col min="9" max="9" width="13.42578125" style="2" hidden="1" customWidth="1"/>
    <col min="10" max="11" width="0" style="2" hidden="1" customWidth="1"/>
    <col min="12" max="12" width="10" style="2" hidden="1" customWidth="1"/>
    <col min="13" max="13" width="14.42578125" style="2" hidden="1" customWidth="1"/>
    <col min="14" max="16" width="0" style="2" hidden="1" customWidth="1"/>
    <col min="17" max="17" width="10.140625" style="2" hidden="1" customWidth="1"/>
    <col min="18" max="18" width="0" style="2" hidden="1" customWidth="1"/>
    <col min="19" max="19" width="13.140625" style="2" hidden="1" customWidth="1"/>
    <col min="20" max="20" width="0" style="2" hidden="1" customWidth="1"/>
    <col min="21" max="16384" width="9.140625" style="2"/>
  </cols>
  <sheetData>
    <row r="3" spans="1:19">
      <c r="A3" s="45" t="s">
        <v>45</v>
      </c>
      <c r="B3" s="45"/>
      <c r="C3" s="45"/>
      <c r="D3" s="45"/>
      <c r="E3" s="45"/>
      <c r="F3" s="45"/>
    </row>
    <row r="4" spans="1:19">
      <c r="A4" s="45" t="s">
        <v>46</v>
      </c>
      <c r="B4" s="45"/>
      <c r="C4" s="45"/>
      <c r="D4" s="45"/>
      <c r="E4" s="45"/>
      <c r="F4" s="45"/>
    </row>
    <row r="5" spans="1:19">
      <c r="A5" s="45" t="s">
        <v>110</v>
      </c>
      <c r="B5" s="45"/>
      <c r="C5" s="45"/>
      <c r="D5" s="45"/>
      <c r="E5" s="45"/>
      <c r="F5" s="45"/>
    </row>
    <row r="6" spans="1:19">
      <c r="A6" s="3"/>
    </row>
    <row r="7" spans="1:19" ht="45">
      <c r="A7" s="5" t="s">
        <v>47</v>
      </c>
      <c r="B7" s="5" t="s">
        <v>48</v>
      </c>
      <c r="C7" s="4" t="s">
        <v>82</v>
      </c>
      <c r="D7" s="4" t="s">
        <v>43</v>
      </c>
      <c r="E7" s="30" t="s">
        <v>94</v>
      </c>
      <c r="F7" s="32" t="s">
        <v>82</v>
      </c>
    </row>
    <row r="8" spans="1:19">
      <c r="A8" s="5">
        <v>1</v>
      </c>
      <c r="B8" s="5">
        <v>2</v>
      </c>
      <c r="C8" s="5"/>
      <c r="D8" s="5">
        <v>3</v>
      </c>
      <c r="E8" s="5">
        <v>1</v>
      </c>
      <c r="F8" s="5">
        <v>3</v>
      </c>
    </row>
    <row r="9" spans="1:19" ht="15.75">
      <c r="A9" s="6" t="s">
        <v>9</v>
      </c>
      <c r="B9" s="10">
        <v>1</v>
      </c>
      <c r="C9" s="8">
        <f>C15+C16</f>
        <v>447.60123480000004</v>
      </c>
      <c r="D9" s="8">
        <f>[1]Лист1!$BG$7</f>
        <v>1899.3350000000003</v>
      </c>
      <c r="E9" s="8">
        <f>E15+E16</f>
        <v>9.1174571428571444E-5</v>
      </c>
      <c r="F9" s="17">
        <f>D9*$G$9</f>
        <v>654.32090750000009</v>
      </c>
      <c r="G9" s="33">
        <v>0.34449999999999997</v>
      </c>
      <c r="H9" s="20">
        <f>(D9+D24)*J9/1000-C9</f>
        <v>200.15180520000001</v>
      </c>
      <c r="I9" s="31">
        <f>F9-E9/S18/1000</f>
        <v>654.32089447506132</v>
      </c>
      <c r="J9" s="19">
        <v>346.8</v>
      </c>
      <c r="K9" s="2" t="s">
        <v>79</v>
      </c>
      <c r="O9" s="2" t="s">
        <v>83</v>
      </c>
      <c r="P9" s="21"/>
      <c r="Q9" s="21"/>
      <c r="R9" s="21"/>
    </row>
    <row r="10" spans="1:19">
      <c r="A10" s="6" t="s">
        <v>10</v>
      </c>
      <c r="B10" s="10">
        <v>2</v>
      </c>
      <c r="C10" s="10"/>
      <c r="D10" s="8">
        <f>[1]Лист1!$BG$10</f>
        <v>0</v>
      </c>
      <c r="E10" s="8"/>
      <c r="F10" s="17">
        <f>D10*$G$9</f>
        <v>0</v>
      </c>
      <c r="G10" s="24"/>
    </row>
    <row r="11" spans="1:19">
      <c r="A11" s="6" t="s">
        <v>11</v>
      </c>
      <c r="B11" s="10">
        <v>3</v>
      </c>
      <c r="C11" s="10"/>
      <c r="D11" s="8"/>
      <c r="E11" s="8"/>
      <c r="F11" s="17"/>
      <c r="G11" s="24"/>
      <c r="K11" s="2" t="s">
        <v>84</v>
      </c>
      <c r="P11" s="21">
        <v>10000</v>
      </c>
      <c r="Q11" s="21"/>
      <c r="R11" s="21"/>
      <c r="S11" s="22"/>
    </row>
    <row r="12" spans="1:19">
      <c r="A12" s="6" t="s">
        <v>12</v>
      </c>
      <c r="B12" s="10">
        <v>4</v>
      </c>
      <c r="C12" s="10"/>
      <c r="D12" s="8"/>
      <c r="E12" s="34">
        <f t="shared" ref="E12" si="0">E24+E25</f>
        <v>-4.8855285714285719E-5</v>
      </c>
      <c r="F12" s="17"/>
      <c r="G12" s="24"/>
    </row>
    <row r="13" spans="1:19">
      <c r="A13" s="6" t="s">
        <v>13</v>
      </c>
      <c r="B13" s="10">
        <v>5</v>
      </c>
      <c r="C13" s="10"/>
      <c r="D13" s="8">
        <f>SUM(D9:D12)</f>
        <v>1899.3350000000003</v>
      </c>
      <c r="E13" s="8">
        <f t="shared" ref="E13" si="1">SUM(E9:E12)</f>
        <v>4.2319285714285726E-5</v>
      </c>
      <c r="F13" s="17">
        <f>SUM(F9:F12)</f>
        <v>654.32090750000009</v>
      </c>
      <c r="G13" s="24"/>
      <c r="K13" s="2" t="s">
        <v>85</v>
      </c>
      <c r="P13" s="21">
        <v>7000</v>
      </c>
      <c r="Q13" s="23">
        <f>P13/L15</f>
        <v>7.0000000000000001E-3</v>
      </c>
      <c r="R13" s="21" t="s">
        <v>88</v>
      </c>
      <c r="S13" s="22"/>
    </row>
    <row r="14" spans="1:19">
      <c r="A14" s="11" t="s">
        <v>14</v>
      </c>
      <c r="B14" s="12">
        <v>6</v>
      </c>
      <c r="C14" s="12"/>
      <c r="D14" s="13">
        <f>D13+D24+D25-D26+D16</f>
        <v>0</v>
      </c>
      <c r="E14" s="13">
        <f t="shared" ref="E14:F14" si="2">E13+E24+E25-E26+E16</f>
        <v>-5.5391285714285712E-5</v>
      </c>
      <c r="F14" s="13">
        <f t="shared" si="2"/>
        <v>0</v>
      </c>
      <c r="G14" s="24"/>
    </row>
    <row r="15" spans="1:19">
      <c r="A15" s="6" t="s">
        <v>15</v>
      </c>
      <c r="B15" s="10">
        <v>7</v>
      </c>
      <c r="C15" s="8">
        <f>-C24-C25+C26</f>
        <v>447.60123480000004</v>
      </c>
      <c r="D15" s="8"/>
      <c r="E15" s="8"/>
      <c r="F15" s="17"/>
      <c r="G15" s="24"/>
      <c r="K15" s="2" t="s">
        <v>86</v>
      </c>
      <c r="L15" s="28">
        <v>1000000</v>
      </c>
      <c r="M15" s="2" t="s">
        <v>87</v>
      </c>
    </row>
    <row r="16" spans="1:19">
      <c r="A16" s="6" t="s">
        <v>16</v>
      </c>
      <c r="B16" s="10">
        <v>8</v>
      </c>
      <c r="C16" s="10"/>
      <c r="D16" s="7">
        <f>D17+D18+D19</f>
        <v>-577.13900000000001</v>
      </c>
      <c r="E16" s="7">
        <f t="shared" ref="E16:F16" si="3">E17+E18+E19</f>
        <v>9.1174571428571444E-5</v>
      </c>
      <c r="F16" s="35">
        <f t="shared" si="3"/>
        <v>-198.82438549999998</v>
      </c>
      <c r="G16" s="24"/>
    </row>
    <row r="17" spans="1:20">
      <c r="A17" s="16" t="s">
        <v>17</v>
      </c>
      <c r="B17" s="10" t="s">
        <v>50</v>
      </c>
      <c r="C17" s="10"/>
      <c r="D17" s="7"/>
      <c r="E17" s="7"/>
      <c r="F17" s="35"/>
      <c r="G17" s="24"/>
      <c r="K17" s="2" t="s">
        <v>92</v>
      </c>
    </row>
    <row r="18" spans="1:20" ht="14.25" customHeight="1">
      <c r="A18" s="16" t="s">
        <v>18</v>
      </c>
      <c r="B18" s="10" t="s">
        <v>51</v>
      </c>
      <c r="C18" s="10"/>
      <c r="D18" s="7">
        <v>-577.13900000000001</v>
      </c>
      <c r="E18" s="7">
        <f t="shared" ref="E18" si="4">E24+E25+E26</f>
        <v>9.1174571428571444E-5</v>
      </c>
      <c r="F18" s="35">
        <f>D18*G9</f>
        <v>-198.82438549999998</v>
      </c>
      <c r="G18" s="24"/>
      <c r="Q18" s="2">
        <v>1</v>
      </c>
      <c r="R18" s="2" t="s">
        <v>89</v>
      </c>
      <c r="S18" s="2">
        <v>7.0000000000000001E-3</v>
      </c>
      <c r="T18" s="2" t="s">
        <v>90</v>
      </c>
    </row>
    <row r="19" spans="1:20" ht="30">
      <c r="A19" s="16" t="s">
        <v>49</v>
      </c>
      <c r="B19" s="10" t="s">
        <v>52</v>
      </c>
      <c r="C19" s="10"/>
      <c r="D19" s="7"/>
      <c r="E19" s="7"/>
      <c r="F19" s="35"/>
      <c r="G19" s="24"/>
      <c r="K19" s="2">
        <v>1000</v>
      </c>
      <c r="L19" s="2" t="s">
        <v>93</v>
      </c>
      <c r="M19" s="29">
        <f>0.0008598*1000</f>
        <v>0.85980000000000001</v>
      </c>
      <c r="N19" s="2" t="s">
        <v>90</v>
      </c>
      <c r="S19" s="15">
        <f>E9</f>
        <v>9.1174571428571444E-5</v>
      </c>
      <c r="T19" s="2" t="s">
        <v>90</v>
      </c>
    </row>
    <row r="20" spans="1:20">
      <c r="A20" s="6" t="s">
        <v>20</v>
      </c>
      <c r="B20" s="10">
        <v>9</v>
      </c>
      <c r="C20" s="10"/>
      <c r="D20" s="7"/>
      <c r="E20" s="7"/>
      <c r="F20" s="35"/>
      <c r="G20" s="24"/>
    </row>
    <row r="21" spans="1:20">
      <c r="A21" s="16" t="s">
        <v>21</v>
      </c>
      <c r="B21" s="10" t="s">
        <v>53</v>
      </c>
      <c r="C21" s="10"/>
      <c r="D21" s="7"/>
      <c r="E21" s="7"/>
      <c r="F21" s="35"/>
      <c r="G21" s="24"/>
      <c r="Q21" s="26">
        <f>S19/S18/1000</f>
        <v>1.3024938775510205E-5</v>
      </c>
      <c r="R21" s="2" t="s">
        <v>91</v>
      </c>
    </row>
    <row r="22" spans="1:20">
      <c r="A22" s="16" t="s">
        <v>22</v>
      </c>
      <c r="B22" s="10" t="s">
        <v>54</v>
      </c>
      <c r="C22" s="10"/>
      <c r="D22" s="7"/>
      <c r="E22" s="7"/>
      <c r="F22" s="35"/>
      <c r="G22" s="24"/>
    </row>
    <row r="23" spans="1:20">
      <c r="A23" s="16" t="s">
        <v>23</v>
      </c>
      <c r="B23" s="10" t="s">
        <v>55</v>
      </c>
      <c r="C23" s="10"/>
      <c r="D23" s="7"/>
      <c r="E23" s="7"/>
      <c r="F23" s="35"/>
      <c r="G23" s="24"/>
    </row>
    <row r="24" spans="1:20">
      <c r="A24" s="6" t="s">
        <v>24</v>
      </c>
      <c r="B24" s="10">
        <v>10</v>
      </c>
      <c r="C24" s="7"/>
      <c r="D24" s="7">
        <f>-[1]Лист1!$BG$8</f>
        <v>-31.535</v>
      </c>
      <c r="E24" s="7">
        <f>D24/$P$13/1000</f>
        <v>-4.5050000000000001E-6</v>
      </c>
      <c r="F24" s="35">
        <f>D24*$G$9</f>
        <v>-10.8638075</v>
      </c>
      <c r="G24" s="24"/>
    </row>
    <row r="25" spans="1:20">
      <c r="A25" s="6" t="s">
        <v>25</v>
      </c>
      <c r="B25" s="10">
        <v>11</v>
      </c>
      <c r="C25" s="7">
        <f>D25*$J$9/1000</f>
        <v>-107.6647536</v>
      </c>
      <c r="D25" s="7">
        <f>-[1]Лист1!$BG$11</f>
        <v>-310.452</v>
      </c>
      <c r="E25" s="7">
        <f>D25/$P$13/1000</f>
        <v>-4.435028571428572E-5</v>
      </c>
      <c r="F25" s="35">
        <f>D25*$G$9</f>
        <v>-106.95071399999999</v>
      </c>
      <c r="G25" s="24"/>
    </row>
    <row r="26" spans="1:20" ht="15" customHeight="1">
      <c r="A26" s="6" t="s">
        <v>26</v>
      </c>
      <c r="B26" s="10">
        <v>12</v>
      </c>
      <c r="C26" s="7">
        <f>D26*$J$9/1000</f>
        <v>339.93648120000006</v>
      </c>
      <c r="D26" s="7">
        <f>SUM(D27,D28,D33,D34,D39,D40)</f>
        <v>980.20900000000006</v>
      </c>
      <c r="E26" s="7">
        <f>SUM(E27,E28,E33,E34,E39,E40)</f>
        <v>1.4002985714285716E-4</v>
      </c>
      <c r="F26" s="35">
        <f>SUM(F27,F28,F33,F34,F39,F40)</f>
        <v>337.68200050000002</v>
      </c>
      <c r="G26" s="24"/>
    </row>
    <row r="27" spans="1:20" ht="16.5" customHeight="1">
      <c r="A27" s="6" t="s">
        <v>27</v>
      </c>
      <c r="B27" s="10">
        <v>13</v>
      </c>
      <c r="C27" s="7">
        <f>D27*$J$9/1000</f>
        <v>0</v>
      </c>
      <c r="D27" s="7">
        <f>[1]Лист1!$BG$31</f>
        <v>0</v>
      </c>
      <c r="E27" s="7">
        <f>D27/$P$13/1000</f>
        <v>0</v>
      </c>
      <c r="F27" s="35">
        <f>D27*$G$9</f>
        <v>0</v>
      </c>
      <c r="G27" s="24"/>
    </row>
    <row r="28" spans="1:20">
      <c r="A28" s="11" t="s">
        <v>28</v>
      </c>
      <c r="B28" s="12">
        <v>14</v>
      </c>
      <c r="C28" s="13">
        <f>SUM(C29:C32)</f>
        <v>96.29942400000003</v>
      </c>
      <c r="D28" s="13">
        <f>SUM(D29:D32)</f>
        <v>277.68000000000006</v>
      </c>
      <c r="E28" s="13">
        <f>SUM(E29:E32)</f>
        <v>3.9668571428571447E-5</v>
      </c>
      <c r="F28" s="18">
        <f>SUM(F29:F32)</f>
        <v>95.660760000000025</v>
      </c>
      <c r="G28" s="24"/>
    </row>
    <row r="29" spans="1:20">
      <c r="A29" s="16" t="s">
        <v>76</v>
      </c>
      <c r="B29" s="10" t="s">
        <v>56</v>
      </c>
      <c r="C29" s="7">
        <f t="shared" ref="C29:C32" si="5">D29*$J$9/1000</f>
        <v>0</v>
      </c>
      <c r="D29" s="7">
        <f>[1]Лист1!$BG$36</f>
        <v>0</v>
      </c>
      <c r="E29" s="7">
        <f t="shared" ref="E29:E32" si="6">D29/$P$13/1000</f>
        <v>0</v>
      </c>
      <c r="F29" s="35">
        <f t="shared" ref="F29:F31" si="7">D29*$G$9</f>
        <v>0</v>
      </c>
      <c r="G29" s="24"/>
    </row>
    <row r="30" spans="1:20">
      <c r="A30" s="16" t="s">
        <v>77</v>
      </c>
      <c r="B30" s="10" t="s">
        <v>57</v>
      </c>
      <c r="C30" s="7">
        <f t="shared" si="5"/>
        <v>81.079759200000026</v>
      </c>
      <c r="D30" s="7">
        <f>[1]Лист1!$BG$14-[1]Лист1!$BG$15</f>
        <v>233.7940000000001</v>
      </c>
      <c r="E30" s="7">
        <f t="shared" si="6"/>
        <v>3.3399142857142873E-5</v>
      </c>
      <c r="F30" s="35">
        <f>D30*$G$9</f>
        <v>80.542033000000032</v>
      </c>
      <c r="G30" s="24"/>
    </row>
    <row r="31" spans="1:20">
      <c r="A31" s="16" t="s">
        <v>29</v>
      </c>
      <c r="B31" s="10" t="s">
        <v>58</v>
      </c>
      <c r="C31" s="7">
        <f t="shared" si="5"/>
        <v>0</v>
      </c>
      <c r="D31" s="7"/>
      <c r="E31" s="7">
        <f t="shared" si="6"/>
        <v>0</v>
      </c>
      <c r="F31" s="35">
        <f t="shared" si="7"/>
        <v>0</v>
      </c>
      <c r="G31" s="24"/>
    </row>
    <row r="32" spans="1:20">
      <c r="A32" s="16" t="s">
        <v>30</v>
      </c>
      <c r="B32" s="10" t="s">
        <v>59</v>
      </c>
      <c r="C32" s="7">
        <f t="shared" si="5"/>
        <v>15.219664799999999</v>
      </c>
      <c r="D32" s="7">
        <f>[1]Лист1!$BG$32</f>
        <v>43.885999999999996</v>
      </c>
      <c r="E32" s="7">
        <f t="shared" si="6"/>
        <v>6.2694285714285708E-6</v>
      </c>
      <c r="F32" s="35">
        <f>D32*$G$9</f>
        <v>15.118726999999998</v>
      </c>
      <c r="G32" s="24"/>
    </row>
    <row r="33" spans="1:7">
      <c r="A33" s="11" t="s">
        <v>31</v>
      </c>
      <c r="B33" s="12">
        <v>15</v>
      </c>
      <c r="C33" s="7">
        <f>D33*$J$9/1000</f>
        <v>0</v>
      </c>
      <c r="D33" s="13"/>
      <c r="E33" s="13"/>
      <c r="F33" s="18">
        <f>D33*$G$9</f>
        <v>0</v>
      </c>
      <c r="G33" s="24"/>
    </row>
    <row r="34" spans="1:7">
      <c r="A34" s="11" t="s">
        <v>32</v>
      </c>
      <c r="B34" s="12">
        <v>16</v>
      </c>
      <c r="C34" s="13">
        <f>SUM(C35:C38)</f>
        <v>0</v>
      </c>
      <c r="D34" s="13">
        <f>SUM(D35:D38)</f>
        <v>0</v>
      </c>
      <c r="E34" s="13">
        <f>SUM(E35:E38)</f>
        <v>0</v>
      </c>
      <c r="F34" s="18">
        <f>SUM(F35:F38)</f>
        <v>0</v>
      </c>
      <c r="G34" s="24"/>
    </row>
    <row r="35" spans="1:7">
      <c r="A35" s="16" t="s">
        <v>33</v>
      </c>
      <c r="B35" s="10" t="s">
        <v>60</v>
      </c>
      <c r="C35" s="7">
        <f t="shared" ref="C35:C40" si="8">D35*$J$9/1000</f>
        <v>0</v>
      </c>
      <c r="D35" s="7"/>
      <c r="E35" s="7">
        <f t="shared" ref="E35:E40" si="9">D35/$P$13/1000</f>
        <v>0</v>
      </c>
      <c r="F35" s="35">
        <f t="shared" ref="F35:F38" si="10">D35*$G$9</f>
        <v>0</v>
      </c>
      <c r="G35" s="24"/>
    </row>
    <row r="36" spans="1:7">
      <c r="A36" s="16" t="s">
        <v>34</v>
      </c>
      <c r="B36" s="10" t="s">
        <v>61</v>
      </c>
      <c r="C36" s="7">
        <f t="shared" si="8"/>
        <v>0</v>
      </c>
      <c r="D36" s="7"/>
      <c r="E36" s="7">
        <f t="shared" si="9"/>
        <v>0</v>
      </c>
      <c r="F36" s="35">
        <f t="shared" si="10"/>
        <v>0</v>
      </c>
      <c r="G36" s="24"/>
    </row>
    <row r="37" spans="1:7">
      <c r="A37" s="16" t="s">
        <v>35</v>
      </c>
      <c r="B37" s="10" t="s">
        <v>62</v>
      </c>
      <c r="C37" s="7">
        <f t="shared" si="8"/>
        <v>0</v>
      </c>
      <c r="D37" s="7"/>
      <c r="E37" s="7">
        <f t="shared" si="9"/>
        <v>0</v>
      </c>
      <c r="F37" s="35">
        <f t="shared" si="10"/>
        <v>0</v>
      </c>
      <c r="G37" s="24"/>
    </row>
    <row r="38" spans="1:7">
      <c r="A38" s="16" t="s">
        <v>36</v>
      </c>
      <c r="B38" s="10" t="s">
        <v>63</v>
      </c>
      <c r="C38" s="7">
        <f t="shared" si="8"/>
        <v>0</v>
      </c>
      <c r="D38" s="7"/>
      <c r="E38" s="7">
        <f t="shared" si="9"/>
        <v>0</v>
      </c>
      <c r="F38" s="35">
        <f t="shared" si="10"/>
        <v>0</v>
      </c>
      <c r="G38" s="24"/>
    </row>
    <row r="39" spans="1:7">
      <c r="A39" s="11" t="s">
        <v>37</v>
      </c>
      <c r="B39" s="12" t="s">
        <v>72</v>
      </c>
      <c r="C39" s="13">
        <f t="shared" si="8"/>
        <v>67.002106800000007</v>
      </c>
      <c r="D39" s="13">
        <f>SUM([1]Лист1!$BG$28:$BG$30,[1]Лист1!$BG$33:$BG$35,[1]Лист1!$BG$38:$BG$39)</f>
        <v>193.20100000000002</v>
      </c>
      <c r="E39" s="13">
        <f t="shared" si="9"/>
        <v>2.760014285714286E-5</v>
      </c>
      <c r="F39" s="18">
        <f>D39*$G$9</f>
        <v>66.557744499999998</v>
      </c>
      <c r="G39" s="24"/>
    </row>
    <row r="40" spans="1:7">
      <c r="A40" s="11" t="s">
        <v>38</v>
      </c>
      <c r="B40" s="12" t="s">
        <v>73</v>
      </c>
      <c r="C40" s="13">
        <f t="shared" si="8"/>
        <v>176.63495040000004</v>
      </c>
      <c r="D40" s="13">
        <f>[1]Лист1!$BG$26</f>
        <v>509.32800000000003</v>
      </c>
      <c r="E40" s="13">
        <f t="shared" si="9"/>
        <v>7.2761142857142853E-5</v>
      </c>
      <c r="F40" s="18">
        <f>D40*$G$9</f>
        <v>175.46349599999999</v>
      </c>
      <c r="G40" s="24"/>
    </row>
    <row r="41" spans="1:7" ht="32.25" customHeight="1">
      <c r="A41" s="9" t="s">
        <v>39</v>
      </c>
      <c r="B41" s="10" t="s">
        <v>74</v>
      </c>
      <c r="C41" s="10"/>
      <c r="D41" s="7"/>
      <c r="E41" s="7"/>
      <c r="F41" s="35"/>
      <c r="G41" s="24"/>
    </row>
  </sheetData>
  <mergeCells count="3">
    <mergeCell ref="A3:F3"/>
    <mergeCell ref="A4:F4"/>
    <mergeCell ref="A5:F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42"/>
  <sheetViews>
    <sheetView workbookViewId="0">
      <selection activeCell="F1" sqref="F1:H1048576"/>
    </sheetView>
  </sheetViews>
  <sheetFormatPr defaultRowHeight="15" outlineLevelCol="1"/>
  <cols>
    <col min="1" max="1" width="50.42578125" style="2" customWidth="1"/>
    <col min="2" max="2" width="10" style="2" customWidth="1"/>
    <col min="3" max="3" width="16.140625" style="2" customWidth="1"/>
    <col min="4" max="4" width="13.140625" style="2" customWidth="1"/>
    <col min="5" max="5" width="13.85546875" style="2" customWidth="1"/>
    <col min="6" max="8" width="13" style="2" hidden="1" customWidth="1" outlineLevel="1"/>
    <col min="9" max="9" width="9.140625" style="2" collapsed="1"/>
    <col min="10" max="16384" width="9.140625" style="2"/>
  </cols>
  <sheetData>
    <row r="3" spans="1:8">
      <c r="A3" s="45" t="s">
        <v>45</v>
      </c>
      <c r="B3" s="45"/>
      <c r="C3" s="45"/>
      <c r="F3" s="41">
        <v>1.47</v>
      </c>
      <c r="G3" s="41">
        <v>1.1324000000000001</v>
      </c>
      <c r="H3" s="41">
        <v>1.49</v>
      </c>
    </row>
    <row r="4" spans="1:8">
      <c r="A4" s="50" t="s">
        <v>111</v>
      </c>
      <c r="B4" s="50"/>
      <c r="C4" s="50"/>
      <c r="D4" s="50"/>
      <c r="E4" s="50"/>
      <c r="F4" s="50"/>
      <c r="G4" s="50"/>
      <c r="H4" s="50"/>
    </row>
    <row r="5" spans="1:8" ht="13.5" customHeight="1">
      <c r="A5" s="3"/>
      <c r="C5" s="48" t="s">
        <v>101</v>
      </c>
      <c r="D5" s="49"/>
      <c r="E5" s="49"/>
      <c r="F5" s="48" t="s">
        <v>105</v>
      </c>
      <c r="G5" s="49"/>
      <c r="H5" s="49"/>
    </row>
    <row r="6" spans="1:8" ht="45">
      <c r="A6" s="5" t="s">
        <v>47</v>
      </c>
      <c r="B6" s="5" t="s">
        <v>48</v>
      </c>
      <c r="C6" s="4" t="s">
        <v>102</v>
      </c>
      <c r="D6" s="4" t="s">
        <v>103</v>
      </c>
      <c r="E6" s="4" t="s">
        <v>104</v>
      </c>
      <c r="F6" s="4" t="s">
        <v>106</v>
      </c>
      <c r="G6" s="4" t="s">
        <v>107</v>
      </c>
      <c r="H6" s="4" t="s">
        <v>108</v>
      </c>
    </row>
    <row r="7" spans="1:8">
      <c r="A7" s="5">
        <v>1</v>
      </c>
      <c r="B7" s="5">
        <v>2</v>
      </c>
      <c r="C7" s="5">
        <v>1</v>
      </c>
      <c r="D7" s="36">
        <v>2</v>
      </c>
      <c r="E7" s="5">
        <v>3</v>
      </c>
      <c r="F7" s="36">
        <v>3</v>
      </c>
      <c r="G7" s="5">
        <v>4</v>
      </c>
      <c r="H7" s="36">
        <v>5</v>
      </c>
    </row>
    <row r="8" spans="1:8">
      <c r="A8" s="6" t="s">
        <v>9</v>
      </c>
      <c r="B8" s="10">
        <v>1</v>
      </c>
      <c r="C8" s="8"/>
      <c r="D8" s="8"/>
      <c r="E8" s="8"/>
      <c r="F8" s="37"/>
      <c r="G8" s="37"/>
      <c r="H8" s="37"/>
    </row>
    <row r="9" spans="1:8">
      <c r="A9" s="6" t="s">
        <v>10</v>
      </c>
      <c r="B9" s="10">
        <v>2</v>
      </c>
      <c r="C9" s="8">
        <v>501.00799999999998</v>
      </c>
      <c r="D9" s="8">
        <f>30.556-D11</f>
        <v>29.711000000000002</v>
      </c>
      <c r="E9" s="8"/>
      <c r="F9" s="8">
        <f>C9*F3</f>
        <v>736.48176000000001</v>
      </c>
      <c r="G9" s="8">
        <f>D9*G3</f>
        <v>33.644736400000006</v>
      </c>
      <c r="H9" s="8">
        <f>E9*H3</f>
        <v>0</v>
      </c>
    </row>
    <row r="10" spans="1:8">
      <c r="A10" s="6" t="s">
        <v>11</v>
      </c>
      <c r="B10" s="10">
        <v>3</v>
      </c>
      <c r="C10" s="17"/>
      <c r="D10" s="17"/>
      <c r="E10" s="17"/>
      <c r="F10" s="17"/>
      <c r="G10" s="17"/>
      <c r="H10" s="17"/>
    </row>
    <row r="11" spans="1:8">
      <c r="A11" s="6" t="s">
        <v>12</v>
      </c>
      <c r="B11" s="10">
        <v>4</v>
      </c>
      <c r="C11" s="8">
        <v>25.838950000000001</v>
      </c>
      <c r="D11" s="8">
        <v>0.84499999999999997</v>
      </c>
      <c r="E11" s="8"/>
      <c r="F11" s="34">
        <f>C11*F3</f>
        <v>37.983256500000003</v>
      </c>
      <c r="G11" s="8">
        <f>D11*G3</f>
        <v>0.95687800000000001</v>
      </c>
      <c r="H11" s="34">
        <f>E11*H3</f>
        <v>0</v>
      </c>
    </row>
    <row r="12" spans="1:8">
      <c r="A12" s="6" t="s">
        <v>13</v>
      </c>
      <c r="B12" s="10">
        <v>5</v>
      </c>
      <c r="C12" s="8">
        <f>SUM(C8:C11)</f>
        <v>526.84694999999999</v>
      </c>
      <c r="D12" s="8">
        <f t="shared" ref="D12:H12" si="0">SUM(D8:D11)</f>
        <v>30.556000000000001</v>
      </c>
      <c r="E12" s="8"/>
      <c r="F12" s="8">
        <f t="shared" si="0"/>
        <v>774.46501650000005</v>
      </c>
      <c r="G12" s="8">
        <f t="shared" si="0"/>
        <v>34.60161440000001</v>
      </c>
      <c r="H12" s="8">
        <f t="shared" si="0"/>
        <v>0</v>
      </c>
    </row>
    <row r="13" spans="1:8">
      <c r="A13" s="11" t="s">
        <v>14</v>
      </c>
      <c r="B13" s="12">
        <v>6</v>
      </c>
      <c r="C13" s="13">
        <f>C12-C19+C23-C24-C25+C14</f>
        <v>0</v>
      </c>
      <c r="D13" s="13">
        <f t="shared" ref="D13:H13" si="1">D12-D19+D23-D24-D25+D14</f>
        <v>3.5527136788005009E-15</v>
      </c>
      <c r="E13" s="13">
        <f t="shared" si="1"/>
        <v>0</v>
      </c>
      <c r="F13" s="13">
        <f t="shared" si="1"/>
        <v>0</v>
      </c>
      <c r="G13" s="13">
        <f t="shared" si="1"/>
        <v>7.1054273576010019E-15</v>
      </c>
      <c r="H13" s="13">
        <f t="shared" si="1"/>
        <v>0</v>
      </c>
    </row>
    <row r="14" spans="1:8">
      <c r="A14" s="6" t="s">
        <v>15</v>
      </c>
      <c r="B14" s="10">
        <v>7</v>
      </c>
      <c r="C14" s="8">
        <v>-511.33850000000001</v>
      </c>
      <c r="D14" s="8"/>
      <c r="E14" s="8"/>
      <c r="F14" s="8">
        <f>C14*F3</f>
        <v>-751.66759500000001</v>
      </c>
      <c r="G14" s="8">
        <f t="shared" ref="G14:H14" si="2">D14*G3</f>
        <v>0</v>
      </c>
      <c r="H14" s="8">
        <f t="shared" si="2"/>
        <v>0</v>
      </c>
    </row>
    <row r="15" spans="1:8">
      <c r="A15" s="11" t="s">
        <v>16</v>
      </c>
      <c r="B15" s="12">
        <v>8</v>
      </c>
      <c r="C15" s="13">
        <f>C16+C17+C18</f>
        <v>0</v>
      </c>
      <c r="D15" s="13">
        <f t="shared" ref="D15:E15" si="3">D16+D17+D18</f>
        <v>0</v>
      </c>
      <c r="E15" s="13">
        <f t="shared" si="3"/>
        <v>0</v>
      </c>
      <c r="F15" s="13">
        <f>F16+F17+F18</f>
        <v>0</v>
      </c>
      <c r="G15" s="13">
        <f>G16+G17+G18</f>
        <v>0</v>
      </c>
      <c r="H15" s="13">
        <f>H16+H17+H18</f>
        <v>0</v>
      </c>
    </row>
    <row r="16" spans="1:8">
      <c r="A16" s="16" t="s">
        <v>17</v>
      </c>
      <c r="B16" s="10" t="s">
        <v>50</v>
      </c>
      <c r="C16" s="7"/>
      <c r="D16" s="7"/>
      <c r="E16" s="7"/>
      <c r="F16" s="7"/>
      <c r="G16" s="7"/>
      <c r="H16" s="7"/>
    </row>
    <row r="17" spans="1:8">
      <c r="A17" s="16" t="s">
        <v>18</v>
      </c>
      <c r="B17" s="10" t="s">
        <v>51</v>
      </c>
      <c r="C17" s="7"/>
      <c r="D17" s="7"/>
      <c r="E17" s="7"/>
      <c r="F17" s="7">
        <f>C17*F3</f>
        <v>0</v>
      </c>
      <c r="G17" s="7">
        <f t="shared" ref="G17:H17" si="4">D17*G3</f>
        <v>0</v>
      </c>
      <c r="H17" s="7">
        <f t="shared" si="4"/>
        <v>0</v>
      </c>
    </row>
    <row r="18" spans="1:8" ht="30">
      <c r="A18" s="16" t="s">
        <v>49</v>
      </c>
      <c r="B18" s="10" t="s">
        <v>52</v>
      </c>
      <c r="C18" s="7"/>
      <c r="D18" s="7"/>
      <c r="E18" s="7"/>
      <c r="F18" s="7"/>
      <c r="G18" s="7"/>
      <c r="H18" s="7"/>
    </row>
    <row r="19" spans="1:8">
      <c r="A19" s="6" t="s">
        <v>20</v>
      </c>
      <c r="B19" s="10">
        <v>9</v>
      </c>
      <c r="C19" s="7"/>
      <c r="D19" s="7">
        <f t="shared" ref="D19:E19" si="5">D14+D15</f>
        <v>0</v>
      </c>
      <c r="E19" s="7">
        <f t="shared" si="5"/>
        <v>0</v>
      </c>
      <c r="F19" s="7"/>
      <c r="G19" s="7"/>
      <c r="H19" s="7"/>
    </row>
    <row r="20" spans="1:8">
      <c r="A20" s="6" t="s">
        <v>21</v>
      </c>
      <c r="B20" s="10" t="s">
        <v>53</v>
      </c>
      <c r="C20" s="7"/>
      <c r="D20" s="7"/>
      <c r="E20" s="7"/>
      <c r="F20" s="7"/>
      <c r="G20" s="7"/>
      <c r="H20" s="7"/>
    </row>
    <row r="21" spans="1:8">
      <c r="A21" s="6" t="s">
        <v>22</v>
      </c>
      <c r="B21" s="10" t="s">
        <v>54</v>
      </c>
      <c r="C21" s="7"/>
      <c r="D21" s="7"/>
      <c r="E21" s="7"/>
      <c r="F21" s="7"/>
      <c r="G21" s="7"/>
      <c r="H21" s="7"/>
    </row>
    <row r="22" spans="1:8">
      <c r="A22" s="6" t="s">
        <v>23</v>
      </c>
      <c r="B22" s="10" t="s">
        <v>55</v>
      </c>
      <c r="C22" s="7"/>
      <c r="D22" s="7"/>
      <c r="E22" s="7"/>
      <c r="F22" s="7"/>
      <c r="G22" s="7"/>
      <c r="H22" s="7"/>
    </row>
    <row r="23" spans="1:8">
      <c r="A23" s="6" t="s">
        <v>24</v>
      </c>
      <c r="B23" s="10">
        <v>10</v>
      </c>
      <c r="C23" s="7"/>
      <c r="D23" s="7">
        <v>-0.84499999999999997</v>
      </c>
      <c r="E23" s="7"/>
      <c r="F23" s="7">
        <f>C23*F3</f>
        <v>0</v>
      </c>
      <c r="G23" s="7">
        <f>D23*G3</f>
        <v>-0.95687800000000001</v>
      </c>
      <c r="H23" s="7">
        <f>E23*H3</f>
        <v>0</v>
      </c>
    </row>
    <row r="24" spans="1:8">
      <c r="A24" s="6" t="s">
        <v>25</v>
      </c>
      <c r="B24" s="10">
        <v>11</v>
      </c>
      <c r="C24" s="7"/>
      <c r="D24" s="7"/>
      <c r="E24" s="7"/>
      <c r="F24" s="7"/>
      <c r="G24" s="7"/>
      <c r="H24" s="7"/>
    </row>
    <row r="25" spans="1:8" ht="15" customHeight="1">
      <c r="A25" s="6" t="s">
        <v>26</v>
      </c>
      <c r="B25" s="10">
        <v>12</v>
      </c>
      <c r="C25" s="7">
        <f>C26+C27+C32+C33+C38+C39</f>
        <v>15.508449999999943</v>
      </c>
      <c r="D25" s="7">
        <f>D26+D27+D32+D33+D38+D39</f>
        <v>29.710999999999999</v>
      </c>
      <c r="E25" s="7">
        <f t="shared" ref="E25" si="6">E26+E27+E32+E33+E38+E39</f>
        <v>0</v>
      </c>
      <c r="F25" s="7">
        <f>F26+F27+F32+F33+F38+F39</f>
        <v>22.797421499999917</v>
      </c>
      <c r="G25" s="7">
        <f>G26+G27+G32+G33+G38+G39</f>
        <v>33.644736399999999</v>
      </c>
      <c r="H25" s="7">
        <f>H26+H27+H32+H33+H38+H39</f>
        <v>0</v>
      </c>
    </row>
    <row r="26" spans="1:8" ht="14.25" customHeight="1">
      <c r="A26" s="6" t="s">
        <v>27</v>
      </c>
      <c r="B26" s="10">
        <v>13</v>
      </c>
      <c r="C26" s="7"/>
      <c r="D26" s="7"/>
      <c r="E26" s="7"/>
      <c r="F26" s="7">
        <f>C26*F3</f>
        <v>0</v>
      </c>
      <c r="G26" s="7">
        <f t="shared" ref="G26:H26" si="7">D26*G3</f>
        <v>0</v>
      </c>
      <c r="H26" s="7">
        <f t="shared" si="7"/>
        <v>0</v>
      </c>
    </row>
    <row r="27" spans="1:8">
      <c r="A27" s="11" t="s">
        <v>28</v>
      </c>
      <c r="B27" s="12">
        <v>14</v>
      </c>
      <c r="C27" s="13">
        <f>SUM(C28:C31)</f>
        <v>14.500449999999944</v>
      </c>
      <c r="D27" s="13">
        <f t="shared" ref="D27:E27" si="8">SUM(D28:D31)</f>
        <v>0.77500000000000002</v>
      </c>
      <c r="E27" s="13">
        <f t="shared" si="8"/>
        <v>0</v>
      </c>
      <c r="F27" s="13">
        <f>SUM(F28:F31)</f>
        <v>21.315661499999916</v>
      </c>
      <c r="G27" s="13">
        <f>SUM(G28:G31)</f>
        <v>0.87761000000000011</v>
      </c>
      <c r="H27" s="13">
        <f>SUM(H28:H31)</f>
        <v>0</v>
      </c>
    </row>
    <row r="28" spans="1:8">
      <c r="A28" s="6" t="s">
        <v>76</v>
      </c>
      <c r="B28" s="10" t="s">
        <v>56</v>
      </c>
      <c r="C28" s="7"/>
      <c r="D28" s="7"/>
      <c r="E28" s="7"/>
      <c r="F28" s="7">
        <f>C28*F3</f>
        <v>0</v>
      </c>
      <c r="G28" s="7">
        <f>D28*G3</f>
        <v>0</v>
      </c>
      <c r="H28" s="7">
        <f t="shared" ref="H28" si="9">E28*H3</f>
        <v>0</v>
      </c>
    </row>
    <row r="29" spans="1:8">
      <c r="A29" s="6" t="s">
        <v>77</v>
      </c>
      <c r="B29" s="10" t="s">
        <v>57</v>
      </c>
      <c r="C29" s="7">
        <f>525.83895+C14</f>
        <v>14.500449999999944</v>
      </c>
      <c r="D29" s="7">
        <v>0.77500000000000002</v>
      </c>
      <c r="E29" s="7"/>
      <c r="F29" s="7">
        <f>C29*F3</f>
        <v>21.315661499999916</v>
      </c>
      <c r="G29" s="7">
        <f>D29*G3</f>
        <v>0.87761000000000011</v>
      </c>
      <c r="H29" s="7">
        <f>E29*H3</f>
        <v>0</v>
      </c>
    </row>
    <row r="30" spans="1:8">
      <c r="A30" s="6" t="s">
        <v>29</v>
      </c>
      <c r="B30" s="10" t="s">
        <v>58</v>
      </c>
      <c r="C30" s="7"/>
      <c r="D30" s="7"/>
      <c r="E30" s="7"/>
      <c r="F30" s="7"/>
      <c r="G30" s="7"/>
      <c r="H30" s="7"/>
    </row>
    <row r="31" spans="1:8">
      <c r="A31" s="6" t="s">
        <v>30</v>
      </c>
      <c r="B31" s="10" t="s">
        <v>59</v>
      </c>
      <c r="C31" s="7"/>
      <c r="D31" s="7"/>
      <c r="E31" s="7"/>
      <c r="F31" s="7">
        <f>C31*F3</f>
        <v>0</v>
      </c>
      <c r="G31" s="7">
        <f>D31*G3</f>
        <v>0</v>
      </c>
      <c r="H31" s="7">
        <f>E31*H3</f>
        <v>0</v>
      </c>
    </row>
    <row r="32" spans="1:8">
      <c r="A32" s="11" t="s">
        <v>31</v>
      </c>
      <c r="B32" s="12">
        <v>15</v>
      </c>
      <c r="C32" s="13"/>
      <c r="D32" s="13"/>
      <c r="E32" s="13"/>
      <c r="F32" s="13"/>
      <c r="G32" s="13"/>
      <c r="H32" s="13"/>
    </row>
    <row r="33" spans="1:8">
      <c r="A33" s="11" t="s">
        <v>32</v>
      </c>
      <c r="B33" s="12">
        <v>16</v>
      </c>
      <c r="C33" s="13">
        <f>SUM(C34:C37)</f>
        <v>0</v>
      </c>
      <c r="D33" s="13">
        <f t="shared" ref="D33" si="10">SUM(D34:D37)</f>
        <v>0</v>
      </c>
      <c r="E33" s="13"/>
      <c r="F33" s="13">
        <f>SUM(F34:F37)</f>
        <v>0</v>
      </c>
      <c r="G33" s="13">
        <f>SUM(G34:G37)</f>
        <v>0</v>
      </c>
      <c r="H33" s="13">
        <f>SUM(H34:H37)</f>
        <v>0</v>
      </c>
    </row>
    <row r="34" spans="1:8">
      <c r="A34" s="6" t="s">
        <v>33</v>
      </c>
      <c r="B34" s="10" t="s">
        <v>60</v>
      </c>
      <c r="C34" s="7"/>
      <c r="D34" s="7"/>
      <c r="E34" s="7"/>
      <c r="F34" s="7"/>
      <c r="G34" s="7"/>
      <c r="H34" s="7"/>
    </row>
    <row r="35" spans="1:8">
      <c r="A35" s="6" t="s">
        <v>34</v>
      </c>
      <c r="B35" s="10" t="s">
        <v>61</v>
      </c>
      <c r="C35" s="7"/>
      <c r="D35" s="7"/>
      <c r="E35" s="7"/>
      <c r="F35" s="7"/>
      <c r="G35" s="7"/>
      <c r="H35" s="7"/>
    </row>
    <row r="36" spans="1:8">
      <c r="A36" s="6" t="s">
        <v>35</v>
      </c>
      <c r="B36" s="10" t="s">
        <v>62</v>
      </c>
      <c r="C36" s="7"/>
      <c r="D36" s="7"/>
      <c r="E36" s="7"/>
      <c r="F36" s="7"/>
      <c r="G36" s="7"/>
      <c r="H36" s="7"/>
    </row>
    <row r="37" spans="1:8">
      <c r="A37" s="6" t="s">
        <v>36</v>
      </c>
      <c r="B37" s="10" t="s">
        <v>63</v>
      </c>
      <c r="C37" s="7"/>
      <c r="D37" s="7"/>
      <c r="E37" s="7"/>
      <c r="F37" s="7">
        <f>C37*F3</f>
        <v>0</v>
      </c>
      <c r="G37" s="7">
        <f t="shared" ref="G37:H37" si="11">D37*G3</f>
        <v>0</v>
      </c>
      <c r="H37" s="7">
        <f t="shared" si="11"/>
        <v>0</v>
      </c>
    </row>
    <row r="38" spans="1:8">
      <c r="A38" s="11" t="s">
        <v>37</v>
      </c>
      <c r="B38" s="12" t="s">
        <v>72</v>
      </c>
      <c r="C38" s="13"/>
      <c r="D38" s="13"/>
      <c r="E38" s="13"/>
      <c r="F38" s="13"/>
      <c r="G38" s="13"/>
      <c r="H38" s="13"/>
    </row>
    <row r="39" spans="1:8">
      <c r="A39" s="11" t="s">
        <v>38</v>
      </c>
      <c r="B39" s="12" t="s">
        <v>73</v>
      </c>
      <c r="C39" s="13">
        <v>1.008</v>
      </c>
      <c r="D39" s="13">
        <v>28.936</v>
      </c>
      <c r="E39" s="13"/>
      <c r="F39" s="13">
        <f>C39*F3</f>
        <v>1.48176</v>
      </c>
      <c r="G39" s="13">
        <f>D39*G3</f>
        <v>32.767126400000002</v>
      </c>
      <c r="H39" s="13">
        <f t="shared" ref="H39" si="12">E39*H3</f>
        <v>0</v>
      </c>
    </row>
    <row r="40" spans="1:8" ht="30" customHeight="1">
      <c r="A40" s="9" t="s">
        <v>39</v>
      </c>
      <c r="B40" s="10" t="s">
        <v>74</v>
      </c>
      <c r="C40" s="7"/>
      <c r="D40" s="7"/>
      <c r="E40" s="7"/>
      <c r="F40" s="7"/>
      <c r="G40" s="7"/>
      <c r="H40" s="7"/>
    </row>
    <row r="42" spans="1:8">
      <c r="C42" s="15"/>
    </row>
  </sheetData>
  <mergeCells count="4">
    <mergeCell ref="A3:C3"/>
    <mergeCell ref="C5:E5"/>
    <mergeCell ref="F5:H5"/>
    <mergeCell ref="A4:H4"/>
  </mergeCells>
  <pageMargins left="0.7" right="0.7" top="0.75" bottom="0.75" header="0.3" footer="0.3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42"/>
  <sheetViews>
    <sheetView workbookViewId="0">
      <selection activeCell="D1" sqref="D1:D1048576"/>
    </sheetView>
  </sheetViews>
  <sheetFormatPr defaultRowHeight="15"/>
  <cols>
    <col min="1" max="1" width="50.85546875" style="2" customWidth="1"/>
    <col min="2" max="2" width="10" style="2" customWidth="1"/>
    <col min="3" max="3" width="13.85546875" style="2" customWidth="1"/>
    <col min="4" max="4" width="14" style="2" hidden="1" customWidth="1"/>
    <col min="5" max="16384" width="9.140625" style="2"/>
  </cols>
  <sheetData>
    <row r="3" spans="1:4">
      <c r="A3" s="45" t="s">
        <v>45</v>
      </c>
      <c r="B3" s="45"/>
      <c r="C3" s="45"/>
      <c r="D3" s="41">
        <f>4044.89/7000</f>
        <v>0.57784142857142851</v>
      </c>
    </row>
    <row r="4" spans="1:4">
      <c r="A4" s="51" t="s">
        <v>111</v>
      </c>
      <c r="B4" s="51"/>
      <c r="C4" s="51"/>
      <c r="D4" s="51"/>
    </row>
    <row r="5" spans="1:4">
      <c r="A5" s="3"/>
      <c r="C5"/>
      <c r="D5"/>
    </row>
    <row r="6" spans="1:4" ht="45">
      <c r="A6" s="5" t="s">
        <v>47</v>
      </c>
      <c r="B6" s="5" t="s">
        <v>48</v>
      </c>
      <c r="C6" s="4" t="s">
        <v>112</v>
      </c>
      <c r="D6" s="4" t="s">
        <v>113</v>
      </c>
    </row>
    <row r="7" spans="1:4">
      <c r="A7" s="5">
        <v>1</v>
      </c>
      <c r="B7" s="5">
        <v>2</v>
      </c>
      <c r="C7" s="5">
        <v>1</v>
      </c>
      <c r="D7" s="36">
        <v>3</v>
      </c>
    </row>
    <row r="8" spans="1:4">
      <c r="A8" s="6" t="s">
        <v>9</v>
      </c>
      <c r="B8" s="10">
        <v>1</v>
      </c>
      <c r="C8" s="38"/>
      <c r="D8" s="37"/>
    </row>
    <row r="9" spans="1:4">
      <c r="A9" s="6" t="s">
        <v>10</v>
      </c>
      <c r="B9" s="10">
        <v>2</v>
      </c>
      <c r="C9" s="8">
        <v>3000</v>
      </c>
      <c r="D9" s="8">
        <f>C9*D3</f>
        <v>1733.5242857142855</v>
      </c>
    </row>
    <row r="10" spans="1:4">
      <c r="A10" s="6" t="s">
        <v>11</v>
      </c>
      <c r="B10" s="10">
        <v>3</v>
      </c>
      <c r="C10" s="17"/>
      <c r="D10" s="17"/>
    </row>
    <row r="11" spans="1:4">
      <c r="A11" s="6" t="s">
        <v>12</v>
      </c>
      <c r="B11" s="10">
        <v>4</v>
      </c>
      <c r="C11" s="34"/>
      <c r="D11" s="34">
        <f>C11*D3</f>
        <v>0</v>
      </c>
    </row>
    <row r="12" spans="1:4">
      <c r="A12" s="6" t="s">
        <v>13</v>
      </c>
      <c r="B12" s="10">
        <v>5</v>
      </c>
      <c r="C12" s="8">
        <f>SUM(C8:C11)</f>
        <v>3000</v>
      </c>
      <c r="D12" s="8">
        <f>SUM(D8:D11)</f>
        <v>1733.5242857142855</v>
      </c>
    </row>
    <row r="13" spans="1:4">
      <c r="A13" s="11" t="s">
        <v>14</v>
      </c>
      <c r="B13" s="12">
        <v>6</v>
      </c>
      <c r="C13" s="13">
        <f>C12-C14-C19+C23-C24-C25+C15</f>
        <v>0</v>
      </c>
      <c r="D13" s="13">
        <f>D12-D14-D19+D23-D24-D25+D15</f>
        <v>0</v>
      </c>
    </row>
    <row r="14" spans="1:4">
      <c r="A14" s="6" t="s">
        <v>15</v>
      </c>
      <c r="B14" s="10">
        <v>7</v>
      </c>
      <c r="C14" s="8"/>
      <c r="D14" s="8"/>
    </row>
    <row r="15" spans="1:4">
      <c r="A15" s="11" t="s">
        <v>16</v>
      </c>
      <c r="B15" s="12">
        <v>8</v>
      </c>
      <c r="C15" s="13">
        <f>C16+C17+C18</f>
        <v>-2718.7710000000002</v>
      </c>
      <c r="D15" s="13">
        <f>D16+D17+D18</f>
        <v>-1571.0185185985713</v>
      </c>
    </row>
    <row r="16" spans="1:4">
      <c r="A16" s="16" t="s">
        <v>17</v>
      </c>
      <c r="B16" s="10" t="s">
        <v>50</v>
      </c>
      <c r="C16" s="7"/>
      <c r="D16" s="7">
        <f>C16*D3</f>
        <v>0</v>
      </c>
    </row>
    <row r="17" spans="1:4">
      <c r="A17" s="16" t="s">
        <v>18</v>
      </c>
      <c r="B17" s="10" t="s">
        <v>51</v>
      </c>
      <c r="C17" s="7">
        <v>-2718.7710000000002</v>
      </c>
      <c r="D17" s="7">
        <f>C17*D3</f>
        <v>-1571.0185185985713</v>
      </c>
    </row>
    <row r="18" spans="1:4" ht="30">
      <c r="A18" s="16" t="s">
        <v>49</v>
      </c>
      <c r="B18" s="10" t="s">
        <v>52</v>
      </c>
      <c r="C18" s="7"/>
      <c r="D18" s="7"/>
    </row>
    <row r="19" spans="1:4">
      <c r="A19" s="11" t="s">
        <v>20</v>
      </c>
      <c r="B19" s="12">
        <v>9</v>
      </c>
      <c r="C19" s="13">
        <f>SUM(C20:C22)</f>
        <v>0</v>
      </c>
      <c r="D19" s="13">
        <f>SUM(D20:D22)</f>
        <v>0</v>
      </c>
    </row>
    <row r="20" spans="1:4">
      <c r="A20" s="6" t="s">
        <v>21</v>
      </c>
      <c r="B20" s="10" t="s">
        <v>53</v>
      </c>
      <c r="C20" s="7"/>
      <c r="D20" s="7"/>
    </row>
    <row r="21" spans="1:4">
      <c r="A21" s="6" t="s">
        <v>22</v>
      </c>
      <c r="B21" s="10" t="s">
        <v>54</v>
      </c>
      <c r="C21" s="7"/>
      <c r="D21" s="7"/>
    </row>
    <row r="22" spans="1:4">
      <c r="A22" s="6" t="s">
        <v>23</v>
      </c>
      <c r="B22" s="10" t="s">
        <v>55</v>
      </c>
      <c r="C22" s="7"/>
      <c r="D22" s="7"/>
    </row>
    <row r="23" spans="1:4">
      <c r="A23" s="6" t="s">
        <v>24</v>
      </c>
      <c r="B23" s="10">
        <v>10</v>
      </c>
      <c r="C23" s="7"/>
      <c r="D23" s="7">
        <f>C23*D3</f>
        <v>0</v>
      </c>
    </row>
    <row r="24" spans="1:4">
      <c r="A24" s="6" t="s">
        <v>25</v>
      </c>
      <c r="B24" s="10">
        <v>11</v>
      </c>
      <c r="C24" s="7"/>
      <c r="D24" s="7"/>
    </row>
    <row r="25" spans="1:4" ht="13.5" customHeight="1">
      <c r="A25" s="6" t="s">
        <v>26</v>
      </c>
      <c r="B25" s="10">
        <v>12</v>
      </c>
      <c r="C25" s="7">
        <f>C26+C27+C32+C33+C38+C39</f>
        <v>281.22899999999981</v>
      </c>
      <c r="D25" s="7">
        <f>D26+D27+D32+D33+D38+D39</f>
        <v>162.50576711571415</v>
      </c>
    </row>
    <row r="26" spans="1:4" ht="13.5" customHeight="1">
      <c r="A26" s="6" t="s">
        <v>27</v>
      </c>
      <c r="B26" s="10">
        <v>13</v>
      </c>
      <c r="C26" s="7"/>
      <c r="D26" s="7">
        <f>C26*D3</f>
        <v>0</v>
      </c>
    </row>
    <row r="27" spans="1:4">
      <c r="A27" s="11" t="s">
        <v>28</v>
      </c>
      <c r="B27" s="12">
        <v>14</v>
      </c>
      <c r="C27" s="13">
        <f>SUM(C28:C31)</f>
        <v>281.22899999999981</v>
      </c>
      <c r="D27" s="13">
        <f>SUM(D28:D31)</f>
        <v>162.50576711571415</v>
      </c>
    </row>
    <row r="28" spans="1:4">
      <c r="A28" s="6" t="s">
        <v>76</v>
      </c>
      <c r="B28" s="10" t="s">
        <v>56</v>
      </c>
      <c r="C28" s="7"/>
      <c r="D28" s="7">
        <f>C28*D3</f>
        <v>0</v>
      </c>
    </row>
    <row r="29" spans="1:4">
      <c r="A29" s="6" t="s">
        <v>77</v>
      </c>
      <c r="B29" s="10" t="s">
        <v>57</v>
      </c>
      <c r="C29" s="7">
        <f>3000+C17</f>
        <v>281.22899999999981</v>
      </c>
      <c r="D29" s="7">
        <f>C29*D3</f>
        <v>162.50576711571415</v>
      </c>
    </row>
    <row r="30" spans="1:4">
      <c r="A30" s="6" t="s">
        <v>29</v>
      </c>
      <c r="B30" s="10" t="s">
        <v>58</v>
      </c>
      <c r="C30" s="7"/>
      <c r="D30" s="7"/>
    </row>
    <row r="31" spans="1:4">
      <c r="A31" s="6" t="s">
        <v>30</v>
      </c>
      <c r="B31" s="10" t="s">
        <v>59</v>
      </c>
      <c r="C31" s="7"/>
      <c r="D31" s="7">
        <f>C31*D3</f>
        <v>0</v>
      </c>
    </row>
    <row r="32" spans="1:4">
      <c r="A32" s="11" t="s">
        <v>31</v>
      </c>
      <c r="B32" s="12">
        <v>15</v>
      </c>
      <c r="C32" s="13"/>
      <c r="D32" s="13"/>
    </row>
    <row r="33" spans="1:4">
      <c r="A33" s="11" t="s">
        <v>32</v>
      </c>
      <c r="B33" s="12">
        <v>16</v>
      </c>
      <c r="C33" s="13">
        <f>SUM(C34:C37)</f>
        <v>0</v>
      </c>
      <c r="D33" s="13">
        <f>SUM(D34:D37)</f>
        <v>0</v>
      </c>
    </row>
    <row r="34" spans="1:4">
      <c r="A34" s="6" t="s">
        <v>33</v>
      </c>
      <c r="B34" s="10" t="s">
        <v>60</v>
      </c>
      <c r="C34" s="7"/>
      <c r="D34" s="7"/>
    </row>
    <row r="35" spans="1:4">
      <c r="A35" s="6" t="s">
        <v>34</v>
      </c>
      <c r="B35" s="10" t="s">
        <v>61</v>
      </c>
      <c r="C35" s="7"/>
      <c r="D35" s="7"/>
    </row>
    <row r="36" spans="1:4">
      <c r="A36" s="6" t="s">
        <v>35</v>
      </c>
      <c r="B36" s="10" t="s">
        <v>62</v>
      </c>
      <c r="C36" s="7"/>
      <c r="D36" s="7"/>
    </row>
    <row r="37" spans="1:4">
      <c r="A37" s="6" t="s">
        <v>36</v>
      </c>
      <c r="B37" s="10" t="s">
        <v>63</v>
      </c>
      <c r="C37" s="7"/>
      <c r="D37" s="7">
        <f>C37*D3</f>
        <v>0</v>
      </c>
    </row>
    <row r="38" spans="1:4">
      <c r="A38" s="11" t="s">
        <v>37</v>
      </c>
      <c r="B38" s="12" t="s">
        <v>72</v>
      </c>
      <c r="C38" s="13"/>
      <c r="D38" s="13"/>
    </row>
    <row r="39" spans="1:4">
      <c r="A39" s="11" t="s">
        <v>38</v>
      </c>
      <c r="B39" s="12" t="s">
        <v>73</v>
      </c>
      <c r="C39" s="13"/>
      <c r="D39" s="13">
        <f>C39*D3</f>
        <v>0</v>
      </c>
    </row>
    <row r="40" spans="1:4" ht="28.5" customHeight="1">
      <c r="A40" s="9" t="s">
        <v>39</v>
      </c>
      <c r="B40" s="10" t="s">
        <v>74</v>
      </c>
      <c r="C40" s="7"/>
      <c r="D40" s="7"/>
    </row>
    <row r="42" spans="1:4">
      <c r="C42" s="15"/>
    </row>
  </sheetData>
  <mergeCells count="2">
    <mergeCell ref="A3:C3"/>
    <mergeCell ref="A4:D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60</vt:i4>
      </vt:variant>
    </vt:vector>
  </HeadingPairs>
  <TitlesOfParts>
    <vt:vector size="65" baseType="lpstr">
      <vt:lpstr>ТЭБ_Мейныпильгыно</vt:lpstr>
      <vt:lpstr>Тепло</vt:lpstr>
      <vt:lpstr>Электро</vt:lpstr>
      <vt:lpstr>Нефтепродукты</vt:lpstr>
      <vt:lpstr>Уголь</vt:lpstr>
      <vt:lpstr>ТЭБ_Мейныпильгыно!sub_11001</vt:lpstr>
      <vt:lpstr>ТЭБ_Мейныпильгыно!sub_110111</vt:lpstr>
      <vt:lpstr>ТЭБ_Мейныпильгыно!sub_110222</vt:lpstr>
      <vt:lpstr>ТЭБ_Мейныпильгыно!sub_11101</vt:lpstr>
      <vt:lpstr>ТЭБ_Мейныпильгыно!sub_11102</vt:lpstr>
      <vt:lpstr>ТЭБ_Мейныпильгыно!sub_11103</vt:lpstr>
      <vt:lpstr>ТЭБ_Мейныпильгыно!sub_11104</vt:lpstr>
      <vt:lpstr>ТЭБ_Мейныпильгыно!sub_11105</vt:lpstr>
      <vt:lpstr>ТЭБ_Мейныпильгыно!sub_11106</vt:lpstr>
      <vt:lpstr>ТЭБ_Мейныпильгыно!sub_11107</vt:lpstr>
      <vt:lpstr>ТЭБ_Мейныпильгыно!sub_11108</vt:lpstr>
      <vt:lpstr>ТЭБ_Мейныпильгыно!sub_11109</vt:lpstr>
      <vt:lpstr>ТЭБ_Мейныпильгыно!sub_11110</vt:lpstr>
      <vt:lpstr>ТЭБ_Мейныпильгыно!sub_11111</vt:lpstr>
      <vt:lpstr>ТЭБ_Мейныпильгыно!sub_11112</vt:lpstr>
      <vt:lpstr>ТЭБ_Мейныпильгыно!sub_11113</vt:lpstr>
      <vt:lpstr>ТЭБ_Мейныпильгыно!sub_11114</vt:lpstr>
      <vt:lpstr>ТЭБ_Мейныпильгыно!sub_111141</vt:lpstr>
      <vt:lpstr>ТЭБ_Мейныпильгыно!sub_11115</vt:lpstr>
      <vt:lpstr>ТЭБ_Мейныпильгыно!sub_11116</vt:lpstr>
      <vt:lpstr>ТЭБ_Мейныпильгыно!sub_111161</vt:lpstr>
      <vt:lpstr>ТЭБ_Мейныпильгыно!sub_111162</vt:lpstr>
      <vt:lpstr>ТЭБ_Мейныпильгыно!sub_111163</vt:lpstr>
      <vt:lpstr>ТЭБ_Мейныпильгыно!sub_111164</vt:lpstr>
      <vt:lpstr>ТЭБ_Мейныпильгыно!sub_11117</vt:lpstr>
      <vt:lpstr>ТЭБ_Мейныпильгыно!sub_11118</vt:lpstr>
      <vt:lpstr>ТЭБ_Мейныпильгыно!sub_11119</vt:lpstr>
      <vt:lpstr>ТЭБ_Мейныпильгыно!sub_11181</vt:lpstr>
      <vt:lpstr>ТЭБ_Мейныпильгыно!sub_11182</vt:lpstr>
      <vt:lpstr>ТЭБ_Мейныпильгыно!sub_11183</vt:lpstr>
      <vt:lpstr>ТЭБ_Мейныпильгыно!sub_11191</vt:lpstr>
      <vt:lpstr>ТЭБ_Мейныпильгыно!sub_11192</vt:lpstr>
      <vt:lpstr>ТЭБ_Мейныпильгыно!sub_11193</vt:lpstr>
      <vt:lpstr>Тепло!sub_12001</vt:lpstr>
      <vt:lpstr>Тепло!sub_12002</vt:lpstr>
      <vt:lpstr>Тепло!sub_12003</vt:lpstr>
      <vt:lpstr>Тепло!sub_12004</vt:lpstr>
      <vt:lpstr>Тепло!sub_12005</vt:lpstr>
      <vt:lpstr>Тепло!sub_12006</vt:lpstr>
      <vt:lpstr>Тепло!sub_12007</vt:lpstr>
      <vt:lpstr>Тепло!sub_12008</vt:lpstr>
      <vt:lpstr>Тепло!sub_12009</vt:lpstr>
      <vt:lpstr>Тепло!sub_12010</vt:lpstr>
      <vt:lpstr>Тепло!sub_12011</vt:lpstr>
      <vt:lpstr>Тепло!sub_12012</vt:lpstr>
      <vt:lpstr>Тепло!sub_12013</vt:lpstr>
      <vt:lpstr>Тепло!sub_12014</vt:lpstr>
      <vt:lpstr>Тепло!sub_12015</vt:lpstr>
      <vt:lpstr>Тепло!sub_12016</vt:lpstr>
      <vt:lpstr>Тепло!sub_12081</vt:lpstr>
      <vt:lpstr>Тепло!sub_12082</vt:lpstr>
      <vt:lpstr>Тепло!sub_12083</vt:lpstr>
      <vt:lpstr>Тепло!sub_12091</vt:lpstr>
      <vt:lpstr>Тепло!sub_12092</vt:lpstr>
      <vt:lpstr>Тепло!sub_12093</vt:lpstr>
      <vt:lpstr>Тепло!sub_12141</vt:lpstr>
      <vt:lpstr>Тепло!sub_12161</vt:lpstr>
      <vt:lpstr>Тепло!sub_12162</vt:lpstr>
      <vt:lpstr>Тепло!sub_12163</vt:lpstr>
      <vt:lpstr>Тепло!sub_12164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2015-10-06T03:10:14Z</dcterms:modified>
</cp:coreProperties>
</file>